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tilisateur\Desktop\"/>
    </mc:Choice>
  </mc:AlternateContent>
  <xr:revisionPtr revIDLastSave="0" documentId="13_ncr:1_{8584F22A-9115-4BC4-83A3-1344B9689AA4}" xr6:coauthVersionLast="43" xr6:coauthVersionMax="43" xr10:uidLastSave="{00000000-0000-0000-0000-000000000000}"/>
  <bookViews>
    <workbookView xWindow="-120" yWindow="-120" windowWidth="29040" windowHeight="15840" xr2:uid="{681290ED-5F15-4BD6-A020-620308F6B16D}"/>
  </bookViews>
  <sheets>
    <sheet name="Consommation Capacité technique" sheetId="1" r:id="rId1"/>
    <sheet name="Eau synthès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1" l="1"/>
  <c r="I50" i="1"/>
  <c r="J50" i="1"/>
  <c r="K50" i="1"/>
  <c r="L50" i="1"/>
  <c r="G50" i="1"/>
  <c r="E50" i="1"/>
  <c r="K46" i="1"/>
  <c r="K40" i="1"/>
  <c r="K28" i="1"/>
  <c r="K20" i="1"/>
  <c r="K19" i="1"/>
  <c r="H63" i="1" l="1"/>
  <c r="I63" i="1" l="1"/>
  <c r="J63" i="1"/>
  <c r="K63" i="1"/>
  <c r="M39" i="1" l="1"/>
  <c r="M35" i="1"/>
  <c r="M29" i="1"/>
  <c r="M24" i="1"/>
  <c r="M22" i="1"/>
  <c r="M4" i="1"/>
  <c r="C107" i="2" l="1"/>
  <c r="C108" i="2" s="1"/>
  <c r="C106" i="2"/>
  <c r="C103" i="2"/>
  <c r="C102" i="2"/>
  <c r="D101" i="2"/>
  <c r="D104" i="2" s="1"/>
  <c r="C101" i="2"/>
  <c r="L91" i="2"/>
  <c r="K91" i="2"/>
  <c r="J91" i="2"/>
  <c r="I91" i="2"/>
  <c r="H91" i="2"/>
  <c r="F91" i="2"/>
  <c r="G91" i="2" s="1"/>
  <c r="E91" i="2"/>
  <c r="D105" i="2" s="1"/>
  <c r="D91" i="2"/>
  <c r="D93" i="2" s="1"/>
  <c r="C91" i="2"/>
  <c r="Z90" i="2"/>
  <c r="O90" i="2"/>
  <c r="N90" i="2"/>
  <c r="M90" i="2"/>
  <c r="G90" i="2"/>
  <c r="O89" i="2"/>
  <c r="N89" i="2"/>
  <c r="M89" i="2"/>
  <c r="Z89" i="2" s="1"/>
  <c r="G89" i="2"/>
  <c r="O88" i="2"/>
  <c r="N88" i="2"/>
  <c r="M88" i="2"/>
  <c r="Z88" i="2" s="1"/>
  <c r="G88" i="2"/>
  <c r="Z87" i="2"/>
  <c r="O87" i="2"/>
  <c r="N87" i="2"/>
  <c r="M87" i="2"/>
  <c r="G87" i="2"/>
  <c r="O86" i="2"/>
  <c r="N86" i="2"/>
  <c r="M86" i="2"/>
  <c r="Z86" i="2" s="1"/>
  <c r="G86" i="2"/>
  <c r="Z85" i="2"/>
  <c r="O85" i="2"/>
  <c r="N85" i="2"/>
  <c r="M85" i="2"/>
  <c r="G85" i="2"/>
  <c r="O84" i="2"/>
  <c r="N84" i="2"/>
  <c r="M84" i="2"/>
  <c r="Z84" i="2" s="1"/>
  <c r="G84" i="2"/>
  <c r="O83" i="2"/>
  <c r="N83" i="2"/>
  <c r="M83" i="2"/>
  <c r="Z83" i="2" s="1"/>
  <c r="G83" i="2"/>
  <c r="Z82" i="2"/>
  <c r="O82" i="2"/>
  <c r="N82" i="2"/>
  <c r="M82" i="2"/>
  <c r="G82" i="2"/>
  <c r="Z81" i="2"/>
  <c r="N81" i="2"/>
  <c r="M81" i="2"/>
  <c r="G81" i="2"/>
  <c r="O80" i="2"/>
  <c r="N80" i="2"/>
  <c r="M80" i="2"/>
  <c r="Z80" i="2" s="1"/>
  <c r="G80" i="2"/>
  <c r="N79" i="2"/>
  <c r="M79" i="2"/>
  <c r="Z79" i="2" s="1"/>
  <c r="G79" i="2"/>
  <c r="N78" i="2"/>
  <c r="M78" i="2"/>
  <c r="Z78" i="2" s="1"/>
  <c r="G78" i="2"/>
  <c r="N77" i="2"/>
  <c r="M77" i="2"/>
  <c r="Z77" i="2" s="1"/>
  <c r="G77" i="2"/>
  <c r="N76" i="2"/>
  <c r="M76" i="2"/>
  <c r="Z76" i="2" s="1"/>
  <c r="G76" i="2"/>
  <c r="O75" i="2"/>
  <c r="N75" i="2"/>
  <c r="M75" i="2"/>
  <c r="Z75" i="2" s="1"/>
  <c r="G75" i="2"/>
  <c r="N74" i="2"/>
  <c r="M74" i="2"/>
  <c r="Z74" i="2" s="1"/>
  <c r="G74" i="2"/>
  <c r="N73" i="2"/>
  <c r="M73" i="2"/>
  <c r="Z73" i="2" s="1"/>
  <c r="G73" i="2"/>
  <c r="N72" i="2"/>
  <c r="M72" i="2"/>
  <c r="Z72" i="2" s="1"/>
  <c r="G72" i="2"/>
  <c r="N71" i="2"/>
  <c r="M71" i="2"/>
  <c r="Z71" i="2" s="1"/>
  <c r="G71" i="2"/>
  <c r="N70" i="2"/>
  <c r="M70" i="2"/>
  <c r="Z70" i="2" s="1"/>
  <c r="G70" i="2"/>
  <c r="N69" i="2"/>
  <c r="M69" i="2"/>
  <c r="Z69" i="2" s="1"/>
  <c r="G69" i="2"/>
  <c r="N68" i="2"/>
  <c r="M68" i="2"/>
  <c r="Z68" i="2" s="1"/>
  <c r="G68" i="2"/>
  <c r="O67" i="2"/>
  <c r="N67" i="2"/>
  <c r="M67" i="2"/>
  <c r="Z67" i="2" s="1"/>
  <c r="G67" i="2"/>
  <c r="Z66" i="2"/>
  <c r="O66" i="2"/>
  <c r="N66" i="2"/>
  <c r="M66" i="2"/>
  <c r="G66" i="2"/>
  <c r="N65" i="2"/>
  <c r="M65" i="2"/>
  <c r="Z65" i="2" s="1"/>
  <c r="G65" i="2"/>
  <c r="O64" i="2"/>
  <c r="N64" i="2"/>
  <c r="M64" i="2"/>
  <c r="Z64" i="2" s="1"/>
  <c r="G64" i="2"/>
  <c r="O63" i="2"/>
  <c r="N63" i="2"/>
  <c r="M63" i="2"/>
  <c r="Z63" i="2" s="1"/>
  <c r="G63" i="2"/>
  <c r="Z62" i="2"/>
  <c r="O62" i="2"/>
  <c r="N62" i="2"/>
  <c r="M62" i="2"/>
  <c r="G62" i="2"/>
  <c r="Z61" i="2"/>
  <c r="N61" i="2"/>
  <c r="M61" i="2"/>
  <c r="G61" i="2"/>
  <c r="O60" i="2"/>
  <c r="N60" i="2"/>
  <c r="M60" i="2"/>
  <c r="Z60" i="2" s="1"/>
  <c r="G60" i="2"/>
  <c r="O59" i="2"/>
  <c r="N59" i="2"/>
  <c r="M59" i="2"/>
  <c r="Z59" i="2" s="1"/>
  <c r="G59" i="2"/>
  <c r="N58" i="2"/>
  <c r="M58" i="2"/>
  <c r="Z58" i="2" s="1"/>
  <c r="G58" i="2"/>
  <c r="O57" i="2"/>
  <c r="N57" i="2"/>
  <c r="M57" i="2"/>
  <c r="Z57" i="2" s="1"/>
  <c r="G57" i="2"/>
  <c r="O56" i="2"/>
  <c r="N56" i="2"/>
  <c r="M56" i="2"/>
  <c r="Z56" i="2" s="1"/>
  <c r="G56" i="2"/>
  <c r="O55" i="2"/>
  <c r="N55" i="2"/>
  <c r="M55" i="2"/>
  <c r="Z55" i="2" s="1"/>
  <c r="G55" i="2"/>
  <c r="Z54" i="2"/>
  <c r="O54" i="2"/>
  <c r="N54" i="2"/>
  <c r="M54" i="2"/>
  <c r="G54" i="2"/>
  <c r="O53" i="2"/>
  <c r="N53" i="2"/>
  <c r="M53" i="2"/>
  <c r="Z53" i="2" s="1"/>
  <c r="G53" i="2"/>
  <c r="N52" i="2"/>
  <c r="M52" i="2"/>
  <c r="Z52" i="2" s="1"/>
  <c r="G52" i="2"/>
  <c r="N51" i="2"/>
  <c r="M51" i="2"/>
  <c r="Z51" i="2" s="1"/>
  <c r="G51" i="2"/>
  <c r="N50" i="2"/>
  <c r="M50" i="2"/>
  <c r="Z50" i="2" s="1"/>
  <c r="G50" i="2"/>
  <c r="O49" i="2"/>
  <c r="N49" i="2"/>
  <c r="M49" i="2"/>
  <c r="Z49" i="2" s="1"/>
  <c r="G49" i="2"/>
  <c r="N48" i="2"/>
  <c r="M48" i="2"/>
  <c r="Z48" i="2" s="1"/>
  <c r="G48" i="2"/>
  <c r="N47" i="2"/>
  <c r="M47" i="2"/>
  <c r="Z47" i="2" s="1"/>
  <c r="G47" i="2"/>
  <c r="O46" i="2"/>
  <c r="N46" i="2"/>
  <c r="M46" i="2"/>
  <c r="Z46" i="2" s="1"/>
  <c r="G46" i="2"/>
  <c r="Z45" i="2"/>
  <c r="O45" i="2"/>
  <c r="N45" i="2"/>
  <c r="M45" i="2"/>
  <c r="G45" i="2"/>
  <c r="N44" i="2"/>
  <c r="M44" i="2"/>
  <c r="Z44" i="2" s="1"/>
  <c r="G44" i="2"/>
  <c r="N43" i="2"/>
  <c r="M43" i="2"/>
  <c r="Z43" i="2" s="1"/>
  <c r="G43" i="2"/>
  <c r="O42" i="2"/>
  <c r="N42" i="2"/>
  <c r="M42" i="2"/>
  <c r="Z42" i="2" s="1"/>
  <c r="G42" i="2"/>
  <c r="N41" i="2"/>
  <c r="M41" i="2"/>
  <c r="Z41" i="2" s="1"/>
  <c r="G41" i="2"/>
  <c r="N40" i="2"/>
  <c r="M40" i="2"/>
  <c r="Z40" i="2" s="1"/>
  <c r="G40" i="2"/>
  <c r="N39" i="2"/>
  <c r="M39" i="2"/>
  <c r="Z39" i="2" s="1"/>
  <c r="G39" i="2"/>
  <c r="Z38" i="2"/>
  <c r="O38" i="2"/>
  <c r="N38" i="2"/>
  <c r="M38" i="2"/>
  <c r="G38" i="2"/>
  <c r="Z37" i="2"/>
  <c r="N37" i="2"/>
  <c r="M37" i="2"/>
  <c r="G37" i="2"/>
  <c r="O36" i="2"/>
  <c r="N36" i="2"/>
  <c r="M36" i="2"/>
  <c r="Z36" i="2" s="1"/>
  <c r="G36" i="2"/>
  <c r="N35" i="2"/>
  <c r="M35" i="2"/>
  <c r="Z35" i="2" s="1"/>
  <c r="G35" i="2"/>
  <c r="O34" i="2"/>
  <c r="N34" i="2"/>
  <c r="M34" i="2"/>
  <c r="Z34" i="2" s="1"/>
  <c r="G34" i="2"/>
  <c r="N33" i="2"/>
  <c r="M33" i="2"/>
  <c r="Z33" i="2" s="1"/>
  <c r="G33" i="2"/>
  <c r="N32" i="2"/>
  <c r="M32" i="2"/>
  <c r="Z32" i="2" s="1"/>
  <c r="G32" i="2"/>
  <c r="N31" i="2"/>
  <c r="M31" i="2"/>
  <c r="Z31" i="2" s="1"/>
  <c r="G31" i="2"/>
  <c r="O30" i="2"/>
  <c r="N30" i="2"/>
  <c r="M30" i="2"/>
  <c r="Z30" i="2" s="1"/>
  <c r="G30" i="2"/>
  <c r="N29" i="2"/>
  <c r="M29" i="2"/>
  <c r="Z29" i="2" s="1"/>
  <c r="G29" i="2"/>
  <c r="N28" i="2"/>
  <c r="M28" i="2"/>
  <c r="Z28" i="2" s="1"/>
  <c r="G28" i="2"/>
  <c r="N27" i="2"/>
  <c r="M27" i="2"/>
  <c r="Z27" i="2" s="1"/>
  <c r="G27" i="2"/>
  <c r="N26" i="2"/>
  <c r="M26" i="2"/>
  <c r="Z26" i="2" s="1"/>
  <c r="G26" i="2"/>
  <c r="N25" i="2"/>
  <c r="M25" i="2"/>
  <c r="Z25" i="2" s="1"/>
  <c r="G25" i="2"/>
  <c r="N24" i="2"/>
  <c r="M24" i="2"/>
  <c r="Z24" i="2" s="1"/>
  <c r="G24" i="2"/>
  <c r="O23" i="2"/>
  <c r="N23" i="2"/>
  <c r="M23" i="2"/>
  <c r="Z23" i="2" s="1"/>
  <c r="G23" i="2"/>
  <c r="O22" i="2"/>
  <c r="N22" i="2"/>
  <c r="M22" i="2"/>
  <c r="Z22" i="2" s="1"/>
  <c r="G22" i="2"/>
  <c r="Z21" i="2"/>
  <c r="O21" i="2"/>
  <c r="N21" i="2"/>
  <c r="M21" i="2"/>
  <c r="G21" i="2"/>
  <c r="O20" i="2"/>
  <c r="N20" i="2"/>
  <c r="M20" i="2"/>
  <c r="Z20" i="2" s="1"/>
  <c r="G20" i="2"/>
  <c r="N19" i="2"/>
  <c r="M19" i="2"/>
  <c r="Z19" i="2" s="1"/>
  <c r="G19" i="2"/>
  <c r="N18" i="2"/>
  <c r="M18" i="2"/>
  <c r="Z18" i="2" s="1"/>
  <c r="G18" i="2"/>
  <c r="N17" i="2"/>
  <c r="M17" i="2"/>
  <c r="Z17" i="2" s="1"/>
  <c r="G17" i="2"/>
  <c r="N16" i="2"/>
  <c r="M16" i="2"/>
  <c r="Z16" i="2" s="1"/>
  <c r="G16" i="2"/>
  <c r="N15" i="2"/>
  <c r="M15" i="2"/>
  <c r="Z15" i="2" s="1"/>
  <c r="G15" i="2"/>
  <c r="Z14" i="2"/>
  <c r="O14" i="2"/>
  <c r="N14" i="2"/>
  <c r="M14" i="2"/>
  <c r="G14" i="2"/>
  <c r="Z13" i="2"/>
  <c r="N13" i="2"/>
  <c r="M13" i="2"/>
  <c r="G13" i="2"/>
  <c r="Z12" i="2"/>
  <c r="N12" i="2"/>
  <c r="M12" i="2"/>
  <c r="G12" i="2"/>
  <c r="Z11" i="2"/>
  <c r="N11" i="2"/>
  <c r="M11" i="2"/>
  <c r="G11" i="2"/>
  <c r="O10" i="2"/>
  <c r="N10" i="2"/>
  <c r="M10" i="2"/>
  <c r="Z10" i="2" s="1"/>
  <c r="G10" i="2"/>
  <c r="O9" i="2"/>
  <c r="N9" i="2"/>
  <c r="M9" i="2"/>
  <c r="Z9" i="2" s="1"/>
  <c r="G9" i="2"/>
  <c r="O8" i="2"/>
  <c r="N8" i="2"/>
  <c r="M8" i="2"/>
  <c r="Z8" i="2" s="1"/>
  <c r="G8" i="2"/>
  <c r="O7" i="2"/>
  <c r="N7" i="2"/>
  <c r="M7" i="2"/>
  <c r="Z7" i="2" s="1"/>
  <c r="G7" i="2"/>
  <c r="Z6" i="2"/>
  <c r="N6" i="2"/>
  <c r="M6" i="2"/>
  <c r="G6" i="2"/>
  <c r="Z5" i="2"/>
  <c r="O5" i="2"/>
  <c r="N5" i="2"/>
  <c r="M5" i="2"/>
  <c r="G5" i="2"/>
  <c r="Z4" i="2"/>
  <c r="N4" i="2"/>
  <c r="M4" i="2"/>
  <c r="G4" i="2"/>
  <c r="Z3" i="2"/>
  <c r="N3" i="2"/>
  <c r="M3" i="2"/>
  <c r="G3" i="2"/>
  <c r="O2" i="2"/>
  <c r="N2" i="2"/>
  <c r="M2" i="2"/>
  <c r="Z2" i="2" s="1"/>
  <c r="G2" i="2"/>
  <c r="O91" i="2" l="1"/>
  <c r="C104" i="2"/>
  <c r="C109" i="2"/>
  <c r="Z91" i="2"/>
  <c r="D108" i="2"/>
  <c r="D110" i="2" s="1"/>
  <c r="E105" i="2"/>
  <c r="E92" i="2"/>
  <c r="N91" i="2"/>
  <c r="N92" i="2" s="1"/>
  <c r="E93" i="2"/>
  <c r="M91" i="2"/>
  <c r="M92" i="2" s="1"/>
  <c r="E108" i="2" l="1"/>
  <c r="G46" i="1" l="1"/>
  <c r="K51" i="1"/>
  <c r="K54" i="1" s="1"/>
  <c r="C51" i="1"/>
  <c r="K65" i="1" l="1"/>
  <c r="K56" i="1"/>
  <c r="I46" i="1"/>
  <c r="J46" i="1"/>
  <c r="H46" i="1"/>
  <c r="E46" i="1"/>
  <c r="C46" i="1"/>
  <c r="J40" i="1"/>
  <c r="L40" i="1"/>
  <c r="M40" i="1" s="1"/>
  <c r="I40" i="1"/>
  <c r="H40" i="1"/>
  <c r="G40" i="1"/>
  <c r="C40" i="1"/>
  <c r="E28" i="1"/>
  <c r="F28" i="1"/>
  <c r="G28" i="1"/>
  <c r="H28" i="1"/>
  <c r="I28" i="1"/>
  <c r="J28" i="1"/>
  <c r="C28" i="1"/>
  <c r="E20" i="1"/>
  <c r="F20" i="1"/>
  <c r="G20" i="1"/>
  <c r="G51" i="1" s="1"/>
  <c r="H20" i="1"/>
  <c r="I20" i="1"/>
  <c r="I51" i="1" s="1"/>
  <c r="I54" i="1" s="1"/>
  <c r="J20" i="1"/>
  <c r="C20" i="1"/>
  <c r="H19" i="1"/>
  <c r="I19" i="1"/>
  <c r="J19" i="1"/>
  <c r="G19" i="1"/>
  <c r="E19" i="1"/>
  <c r="C19" i="1"/>
  <c r="L41" i="1"/>
  <c r="L42" i="1"/>
  <c r="M42" i="1" s="1"/>
  <c r="L43" i="1"/>
  <c r="M43" i="1" s="1"/>
  <c r="L44" i="1"/>
  <c r="M44" i="1" s="1"/>
  <c r="L45" i="1"/>
  <c r="M45" i="1" s="1"/>
  <c r="L47" i="1"/>
  <c r="M47" i="1" s="1"/>
  <c r="L48" i="1"/>
  <c r="M48" i="1" s="1"/>
  <c r="L49" i="1"/>
  <c r="M49" i="1" s="1"/>
  <c r="L39" i="1"/>
  <c r="L29" i="1"/>
  <c r="L35" i="1"/>
  <c r="L24" i="1"/>
  <c r="L22" i="1"/>
  <c r="L5" i="1"/>
  <c r="M5" i="1" s="1"/>
  <c r="L6" i="1"/>
  <c r="M6" i="1" s="1"/>
  <c r="L7" i="1"/>
  <c r="M7" i="1" s="1"/>
  <c r="L8" i="1"/>
  <c r="M8" i="1" s="1"/>
  <c r="L9" i="1"/>
  <c r="M9" i="1" s="1"/>
  <c r="L10" i="1"/>
  <c r="M10" i="1" s="1"/>
  <c r="L11" i="1"/>
  <c r="M11" i="1" s="1"/>
  <c r="L12" i="1"/>
  <c r="M12" i="1" s="1"/>
  <c r="L13" i="1"/>
  <c r="M13" i="1" s="1"/>
  <c r="L14" i="1"/>
  <c r="M14" i="1" s="1"/>
  <c r="L15" i="1"/>
  <c r="M15" i="1" s="1"/>
  <c r="L16" i="1"/>
  <c r="M16" i="1" s="1"/>
  <c r="L17" i="1"/>
  <c r="M17" i="1" s="1"/>
  <c r="L18" i="1"/>
  <c r="M18" i="1" s="1"/>
  <c r="L21" i="1"/>
  <c r="L26" i="1"/>
  <c r="M26" i="1" s="1"/>
  <c r="L27" i="1"/>
  <c r="M27" i="1" s="1"/>
  <c r="L4" i="1"/>
  <c r="L28" i="1" l="1"/>
  <c r="M28" i="1" s="1"/>
  <c r="M21" i="1"/>
  <c r="I56" i="1"/>
  <c r="I65" i="1"/>
  <c r="L46" i="1"/>
  <c r="M46" i="1" s="1"/>
  <c r="J51" i="1"/>
  <c r="J54" i="1" s="1"/>
  <c r="H51" i="1"/>
  <c r="H54" i="1" s="1"/>
  <c r="K59" i="1"/>
  <c r="K64" i="1"/>
  <c r="L20" i="1"/>
  <c r="L19" i="1"/>
  <c r="M19" i="1" s="1"/>
  <c r="I59" i="1" l="1"/>
  <c r="I64" i="1"/>
  <c r="J65" i="1"/>
  <c r="J56" i="1"/>
  <c r="H65" i="1"/>
  <c r="H56" i="1"/>
  <c r="M20" i="1"/>
  <c r="L51" i="1"/>
  <c r="M51" i="1" s="1"/>
  <c r="J59" i="1" l="1"/>
  <c r="J64" i="1"/>
  <c r="H64" i="1"/>
  <c r="H59" i="1"/>
</calcChain>
</file>

<file path=xl/sharedStrings.xml><?xml version="1.0" encoding="utf-8"?>
<sst xmlns="http://schemas.openxmlformats.org/spreadsheetml/2006/main" count="263" uniqueCount="215">
  <si>
    <t xml:space="preserve">Douville - Grande Aulnaie </t>
  </si>
  <si>
    <t xml:space="preserve">Radepont- Château </t>
  </si>
  <si>
    <t xml:space="preserve">Radepont - petite Aulnaie </t>
  </si>
  <si>
    <t>St Jacques sur Darnétal -(Forage) Serv. Haut</t>
  </si>
  <si>
    <t xml:space="preserve">St Etienne du Rouvray - La Chapelle ( 3 forages) </t>
  </si>
  <si>
    <t xml:space="preserve">Régie Elbeuf </t>
  </si>
  <si>
    <t xml:space="preserve">Elbeuf-Forage des Ecameaux ( Mont Duve) </t>
  </si>
  <si>
    <t>Orival - forage du nouveau monde F1</t>
  </si>
  <si>
    <t>Orival - Forage du nouveau Monde F2</t>
  </si>
  <si>
    <t xml:space="preserve">St Aubin les Elbeuf - Forage F1 (1925) </t>
  </si>
  <si>
    <t xml:space="preserve">St Aubin les Elbeuf - Forage F2 (1949) </t>
  </si>
  <si>
    <t xml:space="preserve">St Pierre les El. Forage de l'Oison ( St Cyr) </t>
  </si>
  <si>
    <t xml:space="preserve">St Pierre les El. Forage du Vallon de la Fieffe </t>
  </si>
  <si>
    <t>Yainville- Forage de 1948</t>
  </si>
  <si>
    <t>Yainville- Forage de 2003</t>
  </si>
  <si>
    <t>Cailly F7</t>
  </si>
  <si>
    <t>Cailly F8</t>
  </si>
  <si>
    <t>Cailly F10</t>
  </si>
  <si>
    <t>Cailly F11</t>
  </si>
  <si>
    <t>Cailly F12</t>
  </si>
  <si>
    <t>Cailly F13</t>
  </si>
  <si>
    <t xml:space="preserve">Maromme Champ Captant ( 5 sources) </t>
  </si>
  <si>
    <t>Maromme Forage F1</t>
  </si>
  <si>
    <t>Maromme Forage F2</t>
  </si>
  <si>
    <t>Maromme Forage F3</t>
  </si>
  <si>
    <t xml:space="preserve">Val de la Haye -La commanderie </t>
  </si>
  <si>
    <t xml:space="preserve">Oissel- forage La Perreuse </t>
  </si>
  <si>
    <t xml:space="preserve">St léger du Bourg denis - forage du vieux Château </t>
  </si>
  <si>
    <t xml:space="preserve">Captage de Jumièges </t>
  </si>
  <si>
    <t xml:space="preserve">Jumièges </t>
  </si>
  <si>
    <t xml:space="preserve">Le Trait </t>
  </si>
  <si>
    <t xml:space="preserve">Le Trait - Forage de la Neuville </t>
  </si>
  <si>
    <t xml:space="preserve">Forage de Duclair - Le Chinois </t>
  </si>
  <si>
    <t xml:space="preserve">Commun aux 2 Services </t>
  </si>
  <si>
    <t xml:space="preserve">Forage de Bardouville </t>
  </si>
  <si>
    <t>ST Martin de Boschervillre</t>
  </si>
  <si>
    <t xml:space="preserve">Forage de Quevillon </t>
  </si>
  <si>
    <t xml:space="preserve">Volume en </t>
  </si>
  <si>
    <t>Eau de la Créa Service/Commune/Ressource Ouvrage</t>
  </si>
  <si>
    <t xml:space="preserve">Date </t>
  </si>
  <si>
    <t>DUP                                                                                         ( quantité max autorisée)</t>
  </si>
  <si>
    <t xml:space="preserve">Capactité technique de production         en m3/jour                   ( base 20h) </t>
  </si>
  <si>
    <t xml:space="preserve">Capacité technique Totale de production d'eau potable                               de la Créa-Métropole Rouen Normandie </t>
  </si>
  <si>
    <r>
      <t>Qm</t>
    </r>
    <r>
      <rPr>
        <vertAlign val="superscript"/>
        <sz val="11"/>
        <color theme="1"/>
        <rFont val="Calibri"/>
        <family val="2"/>
        <scheme val="minor"/>
      </rPr>
      <t>3</t>
    </r>
    <r>
      <rPr>
        <sz val="11"/>
        <color theme="1"/>
        <rFont val="Calibri"/>
        <family val="2"/>
        <scheme val="minor"/>
      </rPr>
      <t>/h</t>
    </r>
  </si>
  <si>
    <r>
      <t>Qm</t>
    </r>
    <r>
      <rPr>
        <vertAlign val="superscript"/>
        <sz val="11"/>
        <color theme="1"/>
        <rFont val="Calibri"/>
        <family val="2"/>
        <scheme val="minor"/>
      </rPr>
      <t>3</t>
    </r>
    <r>
      <rPr>
        <sz val="11"/>
        <color theme="1"/>
        <rFont val="Calibri"/>
        <family val="2"/>
        <scheme val="minor"/>
      </rPr>
      <t>/j</t>
    </r>
  </si>
  <si>
    <r>
      <t>en m</t>
    </r>
    <r>
      <rPr>
        <vertAlign val="superscript"/>
        <sz val="11"/>
        <color theme="1"/>
        <rFont val="Calibri"/>
        <family val="2"/>
        <scheme val="minor"/>
      </rPr>
      <t>3</t>
    </r>
    <r>
      <rPr>
        <sz val="11"/>
        <color theme="1"/>
        <rFont val="Calibri"/>
        <family val="2"/>
        <scheme val="minor"/>
      </rPr>
      <t>/j</t>
    </r>
  </si>
  <si>
    <r>
      <t>en m</t>
    </r>
    <r>
      <rPr>
        <vertAlign val="superscript"/>
        <sz val="11"/>
        <color theme="1"/>
        <rFont val="Calibri"/>
        <family val="2"/>
        <scheme val="minor"/>
      </rPr>
      <t>3</t>
    </r>
    <r>
      <rPr>
        <sz val="11"/>
        <color theme="1"/>
        <rFont val="Calibri"/>
        <family val="2"/>
        <scheme val="minor"/>
      </rPr>
      <t>/an</t>
    </r>
  </si>
  <si>
    <t>DUP  en  cours d'Instruction</t>
  </si>
  <si>
    <t>St Aubin Epinay - Longues Raies)</t>
  </si>
  <si>
    <t>St Aubin Epinay -(puits) Serv.Bas</t>
  </si>
  <si>
    <t xml:space="preserve">Moulineaux ( 2 puits) </t>
  </si>
  <si>
    <t xml:space="preserve">Fontaine ( jatte) ( 3 sources) </t>
  </si>
  <si>
    <t xml:space="preserve">Fontaine ( Village) </t>
  </si>
  <si>
    <t>Carville ( 2 sources)</t>
  </si>
  <si>
    <t xml:space="preserve">Darnétal </t>
  </si>
  <si>
    <t>Oissel-Forage La Catelier</t>
  </si>
  <si>
    <t>Régie Rouen  (30 communes)</t>
  </si>
  <si>
    <t>PS Nord Ouest      Prestation de service (Maromme)</t>
  </si>
  <si>
    <t>PS Ouest Prestation de service       (Malaunay-Duclair)</t>
  </si>
  <si>
    <t>Saint Paer</t>
  </si>
  <si>
    <t xml:space="preserve">AAC - Cont. Est </t>
  </si>
  <si>
    <t>Total Régie Rouen</t>
  </si>
  <si>
    <t xml:space="preserve">Total Régie Elbeuf </t>
  </si>
  <si>
    <t>Total PS Nord Ouest</t>
  </si>
  <si>
    <t xml:space="preserve">Total PS Ouest </t>
  </si>
  <si>
    <t>Communes                                                         Metropole Rouen normandie</t>
  </si>
  <si>
    <t xml:space="preserve">Nombre habitants </t>
  </si>
  <si>
    <t>Nombre d'abonnés</t>
  </si>
  <si>
    <r>
      <t>Volumes   consommés en M</t>
    </r>
    <r>
      <rPr>
        <vertAlign val="superscript"/>
        <sz val="11"/>
        <color theme="1"/>
        <rFont val="Calibri"/>
        <family val="2"/>
        <scheme val="minor"/>
      </rPr>
      <t>3</t>
    </r>
  </si>
  <si>
    <t>Linéaire de réseau                ( hors branchements) en km</t>
  </si>
  <si>
    <t xml:space="preserve">Nombre d'abonnés /km réseau ( hors branchements) </t>
  </si>
  <si>
    <t xml:space="preserve">Nombre de Branchements </t>
  </si>
  <si>
    <t>Soldes branchements PLOMB</t>
  </si>
  <si>
    <t>Nombre de compteurs</t>
  </si>
  <si>
    <t xml:space="preserve">Nombre de fuites Canalisation </t>
  </si>
  <si>
    <t xml:space="preserve">Nombre de fuites branchement </t>
  </si>
  <si>
    <r>
      <t>Volumes   consommés en m</t>
    </r>
    <r>
      <rPr>
        <vertAlign val="superscript"/>
        <sz val="11"/>
        <color theme="1"/>
        <rFont val="Calibri"/>
        <family val="2"/>
        <scheme val="minor"/>
      </rPr>
      <t xml:space="preserve">3                       </t>
    </r>
    <r>
      <rPr>
        <sz val="11"/>
        <color theme="1"/>
        <rFont val="Calibri"/>
        <family val="2"/>
        <scheme val="minor"/>
      </rPr>
      <t>/ Nombre abonnés</t>
    </r>
  </si>
  <si>
    <t>Consommation Globale par habitant  L/joiur</t>
  </si>
  <si>
    <t>Amfreville La Mivoie</t>
  </si>
  <si>
    <t>Anneville -Ambourville</t>
  </si>
  <si>
    <t xml:space="preserve">Bardouville </t>
  </si>
  <si>
    <t>Belbeuf</t>
  </si>
  <si>
    <t>Berville-sur-seine</t>
  </si>
  <si>
    <t>Bihorel</t>
  </si>
  <si>
    <t>Bois Guillaume</t>
  </si>
  <si>
    <t>Bonsecours</t>
  </si>
  <si>
    <t>Boos</t>
  </si>
  <si>
    <t>Canteleu</t>
  </si>
  <si>
    <t xml:space="preserve">Caudebec les Elbeuf </t>
  </si>
  <si>
    <t>Cléon</t>
  </si>
  <si>
    <t>Darnétal</t>
  </si>
  <si>
    <t>Déville les Rouen</t>
  </si>
  <si>
    <t>Duclair</t>
  </si>
  <si>
    <t>Duclair ( sect.St Paer)</t>
  </si>
  <si>
    <t>Elbeufsur Seine</t>
  </si>
  <si>
    <t>Epinay sur Duclair</t>
  </si>
  <si>
    <t>Fontaine sous Préaux</t>
  </si>
  <si>
    <t>Franqueville St Pierre</t>
  </si>
  <si>
    <t>Freneuse</t>
  </si>
  <si>
    <t>Gouy</t>
  </si>
  <si>
    <t>Grand Couronne</t>
  </si>
  <si>
    <t>Hautot sur Seine</t>
  </si>
  <si>
    <t>Hénouville Bas ( Sect.ST Martin B.)</t>
  </si>
  <si>
    <t>NR</t>
  </si>
  <si>
    <t>Hénouville Haut  ( Sect.Malaunay)</t>
  </si>
  <si>
    <t>Houpeville</t>
  </si>
  <si>
    <t>Houpeville ( Sect.0 PSNO)</t>
  </si>
  <si>
    <t>Isneauville*</t>
  </si>
  <si>
    <t>Jumièges</t>
  </si>
  <si>
    <t>La Bouille</t>
  </si>
  <si>
    <t>La londe</t>
  </si>
  <si>
    <t>La Neuville Chant d'Oisel</t>
  </si>
  <si>
    <t>Le Houlme</t>
  </si>
  <si>
    <t>Le Houlme ( Sect PSNO)</t>
  </si>
  <si>
    <t xml:space="preserve">Le Grand Quevilly </t>
  </si>
  <si>
    <t>Le Mesnil Esnard</t>
  </si>
  <si>
    <t xml:space="preserve">Le Mesnil sous Jumièges </t>
  </si>
  <si>
    <t>Le Petit Quevilly</t>
  </si>
  <si>
    <t>Le Trait</t>
  </si>
  <si>
    <t>Les Authieux sur le Port ST Ouen</t>
  </si>
  <si>
    <t>Malaunay</t>
  </si>
  <si>
    <t>Maromme</t>
  </si>
  <si>
    <t>Mont saint Aignan</t>
  </si>
  <si>
    <t>Montmain</t>
  </si>
  <si>
    <t>Moulineaux</t>
  </si>
  <si>
    <t>Notre Dame de Bondeville</t>
  </si>
  <si>
    <t>Oissel</t>
  </si>
  <si>
    <t>Orival</t>
  </si>
  <si>
    <t>Petit Couronne</t>
  </si>
  <si>
    <t>Quevillon</t>
  </si>
  <si>
    <t>Quévreville La Poterie</t>
  </si>
  <si>
    <t xml:space="preserve">Quincampoix(Sect.PSNO) La Muette </t>
  </si>
  <si>
    <t>Voir Note</t>
  </si>
  <si>
    <t xml:space="preserve">Voir Note </t>
  </si>
  <si>
    <t>Roncherolles sur le vivier</t>
  </si>
  <si>
    <t>Rouen</t>
  </si>
  <si>
    <t>Rouen ( Sect.PSNO)</t>
  </si>
  <si>
    <t>Sahurs</t>
  </si>
  <si>
    <t>Saint Aubin Celloville</t>
  </si>
  <si>
    <t>Saint Aubin Epinay</t>
  </si>
  <si>
    <t>Saint Aubin les Elbeuf</t>
  </si>
  <si>
    <t>Saint Etienne du Rouvray</t>
  </si>
  <si>
    <t>Saint Jacques sur Darnétal</t>
  </si>
  <si>
    <t>Saint Léger du Bourg denis</t>
  </si>
  <si>
    <t>Saint Martin de Boscherville</t>
  </si>
  <si>
    <t>Saint Martin du Vivier (Sect.Régie)</t>
  </si>
  <si>
    <t>Saint Martin du Vivier (Sect.PSNO)</t>
  </si>
  <si>
    <t>Saint Pierre de Manneville</t>
  </si>
  <si>
    <t>Saint Pierre de Var.( Sect Malaunay)</t>
  </si>
  <si>
    <t xml:space="preserve">Saint Pierre de Var.( Sect ST Mart.B.) </t>
  </si>
  <si>
    <t xml:space="preserve">Saint Pierre de var.( Sect ST Paer) </t>
  </si>
  <si>
    <t>Saint Pierre les Elbeuf</t>
  </si>
  <si>
    <t>Sainte Marguerite sur Duclair</t>
  </si>
  <si>
    <t>Sotteville Les Rouen</t>
  </si>
  <si>
    <t>Sotteville sous le Val</t>
  </si>
  <si>
    <t>Tourville La Riviere</t>
  </si>
  <si>
    <t>Val de la Haye</t>
  </si>
  <si>
    <t>Yainville</t>
  </si>
  <si>
    <t>Ymare</t>
  </si>
  <si>
    <t>Yville sur Seine</t>
  </si>
  <si>
    <t>Bosc Guerard St adrien ( Sect.PSNO)</t>
  </si>
  <si>
    <t>Douville s/Andelle ( régie Dir. Rouen)</t>
  </si>
  <si>
    <t>Fontaine Le bourg (Sect.PSNO)</t>
  </si>
  <si>
    <t>Pissy Poville ( Sect. Malaunay)</t>
  </si>
  <si>
    <t>Pont ST Pierre ( Régie Dir. Rouen)</t>
  </si>
  <si>
    <t>Quincampoix ( Sect. Malaunay)</t>
  </si>
  <si>
    <t xml:space="preserve">Radepont ( Régie DIR. Rouen) </t>
  </si>
  <si>
    <t xml:space="preserve">Romilly sur Andelle ( Régie Dir. Rouen) </t>
  </si>
  <si>
    <t>St Georges s / Fontaine ( Sect. PSNO)</t>
  </si>
  <si>
    <t xml:space="preserve">Total </t>
  </si>
  <si>
    <t>Consommation domestique  coef. 94.02%</t>
  </si>
  <si>
    <t xml:space="preserve">Consommation  Non domestique </t>
  </si>
  <si>
    <t xml:space="preserve">Données générales </t>
  </si>
  <si>
    <t>référence Rapport Annuel 2017</t>
  </si>
  <si>
    <t>Rendement du réseau</t>
  </si>
  <si>
    <t>page 27</t>
  </si>
  <si>
    <t>Données</t>
  </si>
  <si>
    <t>Calcul</t>
  </si>
  <si>
    <t>Diff.</t>
  </si>
  <si>
    <t>V1</t>
  </si>
  <si>
    <t xml:space="preserve">Volume Prélevés </t>
  </si>
  <si>
    <t>V2</t>
  </si>
  <si>
    <t xml:space="preserve">Volume de services </t>
  </si>
  <si>
    <t>Les volumes de service de l'unité de production ne sont pas comptés dans le volume produit.</t>
  </si>
  <si>
    <t>V3</t>
  </si>
  <si>
    <t xml:space="preserve">Volume distribué/ Volume Produit </t>
  </si>
  <si>
    <t>Le volume  produit est le volume issu  des ouvrages de production du service pour être introduit dans le réseau de distribution. Les volumes de service de l'unité de production ne sont pas comptés dans le volume produit.</t>
  </si>
  <si>
    <t>V4</t>
  </si>
  <si>
    <t xml:space="preserve">Volume importés / Volumes achetés en gros </t>
  </si>
  <si>
    <t>(Ou achetés à d'autres services d'eau potable ) Le volume acheté en gros est le volume d'eau potable en provenace d'un service exterieur . Il est strictement égal au volume importé.</t>
  </si>
  <si>
    <t>V5</t>
  </si>
  <si>
    <t xml:space="preserve">Volume  exportés / volume vendu en gros </t>
  </si>
  <si>
    <t>( Ou vendus à d'autres services d'eau potable) . Le volume vendu en gros est le volume  d'eau potabale livré à un service d'eau exterieur. Il est strictement égal au volume exporté.</t>
  </si>
  <si>
    <t>V6</t>
  </si>
  <si>
    <t xml:space="preserve">Volume distribué/Volume mis en distribution </t>
  </si>
  <si>
    <t>Le volume mis en distribution est la somme du volume produit et du volume acheté en gros ( importé) diminué du volume vendu en gros (exporté)</t>
  </si>
  <si>
    <t>V8</t>
  </si>
  <si>
    <t>Volume comptabilisé</t>
  </si>
  <si>
    <t>Le volume comptablisé résulte des relevés des appareils de comptage des abonnés.</t>
  </si>
  <si>
    <t>V7</t>
  </si>
  <si>
    <t xml:space="preserve">Volume de service du Réseau </t>
  </si>
  <si>
    <t>Le volume de service du réseau est le volume utilisé pour l'exploitation du réseau de distribution</t>
  </si>
  <si>
    <t>V9</t>
  </si>
  <si>
    <t>Volume autorisés non comptés</t>
  </si>
  <si>
    <t xml:space="preserve">Volumes consommateurs sans comptage. Le volume consommateurs sans comptage est le volume utilisé sans comptage par des usagers connus, avec autorisation </t>
  </si>
  <si>
    <t>V10</t>
  </si>
  <si>
    <t xml:space="preserve">Volume consommé autorisé </t>
  </si>
  <si>
    <t>Le volume consommé aurtorisé est, sur le périmètre du service, la somme du volume comptabilisé, du volume consommateurs sans comptage et du volume de services du réseau</t>
  </si>
  <si>
    <t>R= (V10+V5)/(V3+V4)</t>
  </si>
  <si>
    <t>Perte réseau sur volume prélevé</t>
  </si>
  <si>
    <t xml:space="preserve">Perte Réseau Volume prélevés / Volumes Consommés autorisés </t>
  </si>
  <si>
    <t>Diff. %</t>
  </si>
  <si>
    <t>Plateau Est /Nord</t>
  </si>
  <si>
    <t>Diff. 2017-2014</t>
  </si>
  <si>
    <t xml:space="preserve">Total autres 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</si>
</sst>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quot;00&quot;/&quot;00"/>
    <numFmt numFmtId="165" formatCode="#,##0.000"/>
    <numFmt numFmtId="166" formatCode="0.0"/>
    <numFmt numFmtId="167" formatCode="&quot;page &quot;\ 00"/>
  </numFmts>
  <fonts count="7"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rgb="FF9C0006"/>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24994659260841701"/>
        <bgColor indexed="64"/>
      </patternFill>
    </fill>
    <fill>
      <patternFill patternType="solid">
        <fgColor theme="7"/>
        <bgColor indexed="64"/>
      </patternFill>
    </fill>
    <fill>
      <patternFill patternType="solid">
        <fgColor theme="2" tint="-0.24994659260841701"/>
        <bgColor indexed="64"/>
      </patternFill>
    </fill>
    <fill>
      <patternFill patternType="solid">
        <fgColor theme="5"/>
        <bgColor indexed="64"/>
      </patternFill>
    </fill>
    <fill>
      <patternFill patternType="solid">
        <fgColor rgb="FFFFC7CE"/>
      </patternFill>
    </fill>
  </fills>
  <borders count="131">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style="double">
        <color auto="1"/>
      </left>
      <right/>
      <top/>
      <bottom/>
      <diagonal/>
    </border>
    <border>
      <left style="thick">
        <color auto="1"/>
      </left>
      <right style="thick">
        <color auto="1"/>
      </right>
      <top style="double">
        <color auto="1"/>
      </top>
      <bottom style="double">
        <color auto="1"/>
      </bottom>
      <diagonal/>
    </border>
    <border>
      <left style="thick">
        <color auto="1"/>
      </left>
      <right style="thick">
        <color auto="1"/>
      </right>
      <top/>
      <bottom/>
      <diagonal/>
    </border>
    <border>
      <left style="thick">
        <color auto="1"/>
      </left>
      <right style="thick">
        <color auto="1"/>
      </right>
      <top/>
      <bottom style="double">
        <color auto="1"/>
      </bottom>
      <diagonal/>
    </border>
    <border>
      <left style="thick">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thick">
        <color auto="1"/>
      </right>
      <top style="double">
        <color auto="1"/>
      </top>
      <bottom style="double">
        <color auto="1"/>
      </bottom>
      <diagonal/>
    </border>
    <border>
      <left style="thick">
        <color auto="1"/>
      </left>
      <right style="medium">
        <color auto="1"/>
      </right>
      <top/>
      <bottom/>
      <diagonal/>
    </border>
    <border>
      <left style="medium">
        <color auto="1"/>
      </left>
      <right style="medium">
        <color auto="1"/>
      </right>
      <top/>
      <bottom/>
      <diagonal/>
    </border>
    <border>
      <left style="medium">
        <color auto="1"/>
      </left>
      <right style="thick">
        <color auto="1"/>
      </right>
      <top/>
      <bottom/>
      <diagonal/>
    </border>
    <border>
      <left style="thick">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style="double">
        <color auto="1"/>
      </right>
      <top/>
      <bottom style="double">
        <color auto="1"/>
      </bottom>
      <diagonal/>
    </border>
    <border>
      <left style="thick">
        <color auto="1"/>
      </left>
      <right/>
      <top style="double">
        <color auto="1"/>
      </top>
      <bottom style="double">
        <color auto="1"/>
      </bottom>
      <diagonal/>
    </border>
    <border>
      <left style="medium">
        <color auto="1"/>
      </left>
      <right style="double">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thin">
        <color auto="1"/>
      </bottom>
      <diagonal/>
    </border>
    <border>
      <left style="thick">
        <color auto="1"/>
      </left>
      <right style="thick">
        <color auto="1"/>
      </right>
      <top style="double">
        <color auto="1"/>
      </top>
      <bottom style="thin">
        <color auto="1"/>
      </bottom>
      <diagonal/>
    </border>
    <border>
      <left style="thick">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thick">
        <color auto="1"/>
      </right>
      <top style="double">
        <color auto="1"/>
      </top>
      <bottom style="thin">
        <color auto="1"/>
      </bottom>
      <diagonal/>
    </border>
    <border>
      <left style="medium">
        <color auto="1"/>
      </left>
      <right style="double">
        <color auto="1"/>
      </right>
      <top style="double">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thick">
        <color auto="1"/>
      </left>
      <right style="thick">
        <color auto="1"/>
      </right>
      <top style="thin">
        <color auto="1"/>
      </top>
      <bottom style="double">
        <color auto="1"/>
      </bottom>
      <diagonal/>
    </border>
    <border>
      <left style="thick">
        <color auto="1"/>
      </left>
      <right style="medium">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ck">
        <color auto="1"/>
      </right>
      <top style="thin">
        <color auto="1"/>
      </top>
      <bottom style="double">
        <color auto="1"/>
      </bottom>
      <diagonal/>
    </border>
    <border>
      <left style="medium">
        <color auto="1"/>
      </left>
      <right style="double">
        <color auto="1"/>
      </right>
      <top style="thin">
        <color auto="1"/>
      </top>
      <bottom style="double">
        <color auto="1"/>
      </bottom>
      <diagonal/>
    </border>
    <border>
      <left style="thin">
        <color auto="1"/>
      </left>
      <right/>
      <top style="double">
        <color auto="1"/>
      </top>
      <bottom style="double">
        <color auto="1"/>
      </bottom>
      <diagonal/>
    </border>
    <border>
      <left style="medium">
        <color auto="1"/>
      </left>
      <right style="thick">
        <color auto="1"/>
      </right>
      <top style="thin">
        <color auto="1"/>
      </top>
      <bottom/>
      <diagonal/>
    </border>
    <border>
      <left style="medium">
        <color auto="1"/>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top style="thin">
        <color auto="1"/>
      </top>
      <bottom/>
      <diagonal/>
    </border>
    <border>
      <left/>
      <right/>
      <top style="thin">
        <color auto="1"/>
      </top>
      <bottom/>
      <diagonal/>
    </border>
    <border>
      <left style="thick">
        <color auto="1"/>
      </left>
      <right/>
      <top/>
      <bottom style="thin">
        <color auto="1"/>
      </bottom>
      <diagonal/>
    </border>
    <border>
      <left/>
      <right/>
      <top/>
      <bottom style="thin">
        <color auto="1"/>
      </bottom>
      <diagonal/>
    </border>
    <border>
      <left style="thick">
        <color auto="1"/>
      </left>
      <right style="medium">
        <color auto="1"/>
      </right>
      <top style="thin">
        <color auto="1"/>
      </top>
      <bottom/>
      <diagonal/>
    </border>
    <border>
      <left style="thick">
        <color auto="1"/>
      </left>
      <right style="medium">
        <color auto="1"/>
      </right>
      <top/>
      <bottom style="thin">
        <color auto="1"/>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right style="thick">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double">
        <color auto="1"/>
      </top>
      <bottom style="double">
        <color auto="1"/>
      </bottom>
      <diagonal/>
    </border>
    <border>
      <left style="double">
        <color auto="1"/>
      </left>
      <right style="medium">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thin">
        <color auto="1"/>
      </left>
      <right/>
      <top/>
      <bottom style="thin">
        <color auto="1"/>
      </bottom>
      <diagonal/>
    </border>
    <border>
      <left style="medium">
        <color auto="1"/>
      </left>
      <right style="double">
        <color auto="1"/>
      </right>
      <top/>
      <bottom style="thin">
        <color auto="1"/>
      </bottom>
      <diagonal/>
    </border>
    <border>
      <left style="thin">
        <color auto="1"/>
      </left>
      <right/>
      <top style="thin">
        <color auto="1"/>
      </top>
      <bottom/>
      <diagonal/>
    </border>
    <border>
      <left style="medium">
        <color auto="1"/>
      </left>
      <right style="double">
        <color auto="1"/>
      </right>
      <top style="thin">
        <color auto="1"/>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ck">
        <color auto="1"/>
      </right>
      <top style="thin">
        <color auto="1"/>
      </top>
      <bottom style="thin">
        <color auto="1"/>
      </bottom>
      <diagonal/>
    </border>
    <border>
      <left style="thin">
        <color auto="1"/>
      </left>
      <right style="thick">
        <color auto="1"/>
      </right>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thick">
        <color auto="1"/>
      </right>
      <top style="double">
        <color auto="1"/>
      </top>
      <bottom style="double">
        <color auto="1"/>
      </bottom>
      <diagonal/>
    </border>
    <border>
      <left/>
      <right style="thick">
        <color auto="1"/>
      </right>
      <top style="double">
        <color auto="1"/>
      </top>
      <bottom style="double">
        <color auto="1"/>
      </bottom>
      <diagonal/>
    </border>
    <border>
      <left/>
      <right style="thick">
        <color auto="1"/>
      </right>
      <top/>
      <bottom style="double">
        <color auto="1"/>
      </bottom>
      <diagonal/>
    </border>
    <border>
      <left/>
      <right style="double">
        <color auto="1"/>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ck">
        <color auto="1"/>
      </right>
      <top/>
      <bottom/>
      <diagonal/>
    </border>
    <border>
      <left style="double">
        <color auto="1"/>
      </left>
      <right style="double">
        <color auto="1"/>
      </right>
      <top/>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style="double">
        <color auto="1"/>
      </left>
      <right style="double">
        <color auto="1"/>
      </right>
      <top style="double">
        <color auto="1"/>
      </top>
      <bottom/>
      <diagonal/>
    </border>
    <border>
      <left style="thin">
        <color auto="1"/>
      </left>
      <right/>
      <top/>
      <bottom/>
      <diagonal/>
    </border>
    <border>
      <left style="medium">
        <color auto="1"/>
      </left>
      <right style="double">
        <color auto="1"/>
      </right>
      <top/>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dashed">
        <color auto="1"/>
      </bottom>
      <diagonal/>
    </border>
    <border>
      <left style="double">
        <color auto="1"/>
      </left>
      <right style="double">
        <color auto="1"/>
      </right>
      <top style="double">
        <color auto="1"/>
      </top>
      <bottom style="thin">
        <color auto="1"/>
      </bottom>
      <diagonal/>
    </border>
    <border>
      <left style="double">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double">
        <color auto="1"/>
      </right>
      <top style="dashed">
        <color auto="1"/>
      </top>
      <bottom style="dashed">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style="thin">
        <color auto="1"/>
      </left>
      <right style="thin">
        <color auto="1"/>
      </right>
      <top/>
      <bottom style="dashed">
        <color auto="1"/>
      </bottom>
      <diagonal/>
    </border>
    <border>
      <left style="double">
        <color auto="1"/>
      </left>
      <right style="thin">
        <color auto="1"/>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right style="double">
        <color auto="1"/>
      </right>
      <top style="double">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auto="1"/>
      </left>
      <right style="double">
        <color auto="1"/>
      </right>
      <top style="double">
        <color auto="1"/>
      </top>
      <bottom style="dashed">
        <color auto="1"/>
      </bottom>
      <diagonal/>
    </border>
    <border>
      <left style="double">
        <color auto="1"/>
      </left>
      <right style="double">
        <color auto="1"/>
      </right>
      <top style="dashed">
        <color auto="1"/>
      </top>
      <bottom style="dashed">
        <color auto="1"/>
      </bottom>
      <diagonal/>
    </border>
    <border>
      <left style="double">
        <color auto="1"/>
      </left>
      <right style="double">
        <color auto="1"/>
      </right>
      <top style="dashed">
        <color auto="1"/>
      </top>
      <bottom style="double">
        <color auto="1"/>
      </bottom>
      <diagonal/>
    </border>
  </borders>
  <cellStyleXfs count="3">
    <xf numFmtId="0" fontId="0" fillId="0" borderId="0"/>
    <xf numFmtId="9" fontId="5" fillId="0" borderId="0" applyFont="0" applyFill="0" applyBorder="0" applyAlignment="0" applyProtection="0"/>
    <xf numFmtId="0" fontId="6" fillId="16" borderId="0" applyNumberFormat="0" applyBorder="0" applyAlignment="0" applyProtection="0"/>
  </cellStyleXfs>
  <cellXfs count="387">
    <xf numFmtId="0" fontId="0" fillId="0" borderId="0" xfId="0"/>
    <xf numFmtId="0" fontId="0" fillId="0" borderId="0" xfId="0" applyAlignment="1">
      <alignment horizontal="center"/>
    </xf>
    <xf numFmtId="0" fontId="0" fillId="0" borderId="7" xfId="0" applyBorder="1" applyAlignment="1">
      <alignment vertical="center"/>
    </xf>
    <xf numFmtId="0" fontId="0" fillId="0" borderId="6" xfId="0" applyBorder="1"/>
    <xf numFmtId="0" fontId="0" fillId="0" borderId="1" xfId="0" applyBorder="1"/>
    <xf numFmtId="0" fontId="0" fillId="0" borderId="16"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0" fillId="0" borderId="26" xfId="0" applyBorder="1"/>
    <xf numFmtId="0" fontId="0" fillId="0" borderId="32" xfId="0" applyBorder="1"/>
    <xf numFmtId="0" fontId="0" fillId="0" borderId="38" xfId="0" applyBorder="1"/>
    <xf numFmtId="0" fontId="0" fillId="0" borderId="44" xfId="0" applyBorder="1"/>
    <xf numFmtId="3" fontId="0" fillId="0" borderId="8" xfId="0" applyNumberFormat="1" applyBorder="1" applyAlignment="1">
      <alignment horizontal="center" vertical="center" wrapText="1"/>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0" xfId="0" applyNumberFormat="1" applyAlignment="1">
      <alignment horizontal="center"/>
    </xf>
    <xf numFmtId="164" fontId="0" fillId="0" borderId="14" xfId="0" applyNumberFormat="1" applyBorder="1" applyAlignment="1">
      <alignment horizontal="center"/>
    </xf>
    <xf numFmtId="164" fontId="0" fillId="0" borderId="17" xfId="0" applyNumberFormat="1" applyBorder="1" applyAlignment="1">
      <alignment horizontal="center"/>
    </xf>
    <xf numFmtId="164" fontId="0" fillId="0" borderId="0" xfId="0" applyNumberFormat="1" applyAlignment="1">
      <alignment horizontal="center"/>
    </xf>
    <xf numFmtId="3" fontId="0" fillId="0" borderId="15" xfId="0" applyNumberFormat="1" applyBorder="1" applyAlignment="1">
      <alignment horizontal="center"/>
    </xf>
    <xf numFmtId="3" fontId="0" fillId="0" borderId="18" xfId="0" applyNumberFormat="1" applyBorder="1" applyAlignment="1">
      <alignment horizontal="center"/>
    </xf>
    <xf numFmtId="3" fontId="0" fillId="0" borderId="28" xfId="0" applyNumberFormat="1" applyBorder="1" applyAlignment="1">
      <alignment horizontal="right" indent="1"/>
    </xf>
    <xf numFmtId="3" fontId="0" fillId="0" borderId="31" xfId="0" applyNumberFormat="1" applyBorder="1" applyAlignment="1">
      <alignment horizontal="right" indent="1"/>
    </xf>
    <xf numFmtId="3" fontId="0" fillId="0" borderId="34" xfId="0" applyNumberFormat="1" applyBorder="1" applyAlignment="1">
      <alignment horizontal="right" indent="1"/>
    </xf>
    <xf numFmtId="3" fontId="0" fillId="0" borderId="37" xfId="0" applyNumberFormat="1" applyBorder="1" applyAlignment="1">
      <alignment horizontal="right" indent="1"/>
    </xf>
    <xf numFmtId="3" fontId="0" fillId="0" borderId="40" xfId="0" applyNumberFormat="1" applyBorder="1" applyAlignment="1">
      <alignment horizontal="right" indent="1"/>
    </xf>
    <xf numFmtId="3" fontId="0" fillId="0" borderId="43" xfId="0" applyNumberFormat="1" applyBorder="1" applyAlignment="1">
      <alignment horizontal="right" indent="1"/>
    </xf>
    <xf numFmtId="3" fontId="0" fillId="0" borderId="11" xfId="0" applyNumberFormat="1" applyBorder="1" applyAlignment="1">
      <alignment horizontal="right" indent="1"/>
    </xf>
    <xf numFmtId="3" fontId="0" fillId="0" borderId="24" xfId="0" applyNumberFormat="1" applyBorder="1" applyAlignment="1">
      <alignment horizontal="right" indent="1"/>
    </xf>
    <xf numFmtId="164" fontId="0" fillId="0" borderId="28" xfId="0" applyNumberFormat="1" applyBorder="1" applyAlignment="1">
      <alignment horizontal="right" indent="1"/>
    </xf>
    <xf numFmtId="3" fontId="0" fillId="0" borderId="29" xfId="0" applyNumberFormat="1" applyBorder="1" applyAlignment="1">
      <alignment horizontal="right" indent="1"/>
    </xf>
    <xf numFmtId="3" fontId="0" fillId="0" borderId="30" xfId="0" applyNumberFormat="1" applyBorder="1" applyAlignment="1">
      <alignment horizontal="right" vertical="center" indent="1"/>
    </xf>
    <xf numFmtId="164" fontId="0" fillId="0" borderId="34"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vertical="center" indent="1"/>
    </xf>
    <xf numFmtId="164" fontId="0" fillId="0" borderId="40" xfId="0" applyNumberFormat="1" applyBorder="1" applyAlignment="1">
      <alignment horizontal="right" indent="1"/>
    </xf>
    <xf numFmtId="3" fontId="0" fillId="0" borderId="41" xfId="0" applyNumberFormat="1" applyBorder="1" applyAlignment="1">
      <alignment horizontal="right" indent="1"/>
    </xf>
    <xf numFmtId="3" fontId="0" fillId="0" borderId="42" xfId="0" applyNumberFormat="1" applyBorder="1" applyAlignment="1">
      <alignment horizontal="right" vertical="center" indent="1"/>
    </xf>
    <xf numFmtId="3" fontId="0" fillId="0" borderId="30" xfId="0" applyNumberFormat="1" applyBorder="1" applyAlignment="1">
      <alignment horizontal="right" indent="1"/>
    </xf>
    <xf numFmtId="3" fontId="0" fillId="0" borderId="36" xfId="0" applyNumberFormat="1" applyBorder="1" applyAlignment="1">
      <alignment horizontal="right" indent="1"/>
    </xf>
    <xf numFmtId="3" fontId="0" fillId="0" borderId="42" xfId="0" applyNumberFormat="1" applyBorder="1" applyAlignment="1">
      <alignment horizontal="right" indent="1"/>
    </xf>
    <xf numFmtId="164" fontId="0" fillId="0" borderId="11" xfId="0" applyNumberFormat="1" applyBorder="1" applyAlignment="1">
      <alignment horizontal="right" indent="1"/>
    </xf>
    <xf numFmtId="3" fontId="0" fillId="0" borderId="13" xfId="0" applyNumberFormat="1" applyBorder="1" applyAlignment="1">
      <alignment horizontal="right" indent="1"/>
    </xf>
    <xf numFmtId="3" fontId="0" fillId="0" borderId="12" xfId="0" applyNumberFormat="1" applyBorder="1" applyAlignment="1">
      <alignment horizontal="right" indent="1"/>
    </xf>
    <xf numFmtId="3" fontId="0" fillId="0" borderId="27" xfId="0" applyNumberFormat="1" applyBorder="1" applyAlignment="1">
      <alignment horizontal="right" vertical="center" indent="2"/>
    </xf>
    <xf numFmtId="3" fontId="0" fillId="0" borderId="33" xfId="0" applyNumberFormat="1" applyBorder="1" applyAlignment="1">
      <alignment horizontal="right" vertical="center" indent="2"/>
    </xf>
    <xf numFmtId="3" fontId="0" fillId="0" borderId="39" xfId="0" applyNumberFormat="1" applyBorder="1" applyAlignment="1">
      <alignment horizontal="right" vertical="center" indent="2"/>
    </xf>
    <xf numFmtId="3" fontId="0" fillId="0" borderId="8" xfId="0" applyNumberFormat="1" applyBorder="1" applyAlignment="1">
      <alignment horizontal="right" vertical="center" indent="2"/>
    </xf>
    <xf numFmtId="3" fontId="0" fillId="0" borderId="5" xfId="0" applyNumberFormat="1" applyBorder="1" applyAlignment="1">
      <alignment horizontal="right" indent="1"/>
    </xf>
    <xf numFmtId="3" fontId="0" fillId="0" borderId="62" xfId="0" applyNumberFormat="1" applyBorder="1" applyAlignment="1">
      <alignment horizontal="right" indent="1"/>
    </xf>
    <xf numFmtId="3" fontId="0" fillId="0" borderId="63" xfId="0" applyNumberFormat="1" applyBorder="1" applyAlignment="1">
      <alignment horizontal="right" indent="1"/>
    </xf>
    <xf numFmtId="3" fontId="0" fillId="0" borderId="66" xfId="0" applyNumberFormat="1" applyBorder="1" applyAlignment="1">
      <alignment horizontal="right" indent="1"/>
    </xf>
    <xf numFmtId="3" fontId="0" fillId="0" borderId="69" xfId="0" applyNumberFormat="1" applyBorder="1" applyAlignment="1">
      <alignment horizontal="right" indent="1"/>
    </xf>
    <xf numFmtId="3" fontId="0" fillId="0" borderId="72" xfId="0" applyNumberFormat="1" applyBorder="1" applyAlignment="1">
      <alignment horizontal="right" indent="1"/>
    </xf>
    <xf numFmtId="3" fontId="0" fillId="0" borderId="0" xfId="0" applyNumberFormat="1" applyAlignment="1">
      <alignment horizontal="right" indent="1"/>
    </xf>
    <xf numFmtId="0" fontId="0" fillId="0" borderId="80" xfId="0" applyBorder="1"/>
    <xf numFmtId="3" fontId="0" fillId="0" borderId="48" xfId="0" applyNumberFormat="1" applyBorder="1" applyAlignment="1">
      <alignment horizontal="right" vertical="center" indent="2"/>
    </xf>
    <xf numFmtId="164" fontId="0" fillId="0" borderId="54" xfId="0" applyNumberFormat="1" applyBorder="1" applyAlignment="1">
      <alignment horizontal="right" indent="1"/>
    </xf>
    <xf numFmtId="3" fontId="0" fillId="0" borderId="60" xfId="0" applyNumberFormat="1" applyBorder="1" applyAlignment="1">
      <alignment horizontal="right" indent="1"/>
    </xf>
    <xf numFmtId="3" fontId="0" fillId="0" borderId="46" xfId="0" applyNumberFormat="1" applyBorder="1" applyAlignment="1">
      <alignment horizontal="right" vertical="center" indent="1"/>
    </xf>
    <xf numFmtId="3" fontId="0" fillId="0" borderId="54" xfId="0" applyNumberFormat="1" applyBorder="1" applyAlignment="1">
      <alignment horizontal="right" indent="1"/>
    </xf>
    <xf numFmtId="3" fontId="0" fillId="0" borderId="81" xfId="0" applyNumberFormat="1" applyBorder="1" applyAlignment="1">
      <alignment horizontal="right" indent="1"/>
    </xf>
    <xf numFmtId="3" fontId="0" fillId="0" borderId="10" xfId="0" applyNumberFormat="1" applyBorder="1" applyAlignment="1">
      <alignment horizontal="right" vertical="center" indent="2"/>
    </xf>
    <xf numFmtId="164" fontId="0" fillId="0" borderId="17" xfId="0" applyNumberFormat="1" applyBorder="1" applyAlignment="1">
      <alignment horizontal="right" indent="1"/>
    </xf>
    <xf numFmtId="3" fontId="0" fillId="0" borderId="18" xfId="0" applyNumberFormat="1" applyBorder="1" applyAlignment="1">
      <alignment horizontal="right" indent="1"/>
    </xf>
    <xf numFmtId="0" fontId="0" fillId="0" borderId="87" xfId="0" applyBorder="1"/>
    <xf numFmtId="0" fontId="0" fillId="0" borderId="88" xfId="0" applyBorder="1"/>
    <xf numFmtId="3" fontId="0" fillId="0" borderId="66" xfId="0" applyNumberFormat="1" applyBorder="1" applyAlignment="1">
      <alignment horizontal="right" vertical="center" indent="1"/>
    </xf>
    <xf numFmtId="0" fontId="0" fillId="0" borderId="92" xfId="0" applyBorder="1"/>
    <xf numFmtId="0" fontId="0" fillId="0" borderId="23" xfId="0" applyBorder="1" applyAlignment="1">
      <alignment horizontal="center"/>
    </xf>
    <xf numFmtId="0" fontId="0" fillId="0" borderId="6" xfId="0" applyBorder="1" applyAlignment="1">
      <alignment horizontal="center" vertical="center"/>
    </xf>
    <xf numFmtId="0" fontId="0" fillId="0" borderId="57" xfId="0" applyBorder="1" applyAlignment="1">
      <alignment vertical="center"/>
    </xf>
    <xf numFmtId="0" fontId="0" fillId="0" borderId="94" xfId="0" applyBorder="1" applyAlignment="1">
      <alignment horizontal="center" vertical="center"/>
    </xf>
    <xf numFmtId="3" fontId="0" fillId="0" borderId="71" xfId="0" applyNumberFormat="1" applyBorder="1" applyAlignment="1">
      <alignment horizontal="right" indent="1"/>
    </xf>
    <xf numFmtId="3" fontId="0" fillId="0" borderId="65" xfId="0" applyNumberFormat="1" applyBorder="1" applyAlignment="1">
      <alignment horizontal="right" indent="1"/>
    </xf>
    <xf numFmtId="3" fontId="0" fillId="0" borderId="76" xfId="0" applyNumberFormat="1" applyBorder="1" applyAlignment="1">
      <alignment horizontal="right" indent="1"/>
    </xf>
    <xf numFmtId="3" fontId="0" fillId="0" borderId="68" xfId="0" applyNumberFormat="1" applyBorder="1" applyAlignment="1">
      <alignment horizontal="right" indent="1"/>
    </xf>
    <xf numFmtId="3" fontId="0" fillId="0" borderId="25" xfId="0" applyNumberFormat="1" applyBorder="1" applyAlignment="1">
      <alignment horizontal="right" indent="1"/>
    </xf>
    <xf numFmtId="0" fontId="0" fillId="0" borderId="96" xfId="0" applyBorder="1"/>
    <xf numFmtId="3" fontId="0" fillId="0" borderId="19"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97" xfId="0" applyNumberFormat="1" applyBorder="1" applyAlignment="1">
      <alignment horizontal="right" indent="1"/>
    </xf>
    <xf numFmtId="0" fontId="0" fillId="0" borderId="98" xfId="0" applyBorder="1"/>
    <xf numFmtId="0" fontId="0" fillId="0" borderId="72" xfId="0" applyBorder="1"/>
    <xf numFmtId="3" fontId="0" fillId="0" borderId="70" xfId="0" applyNumberFormat="1" applyBorder="1" applyAlignment="1">
      <alignment horizontal="right" indent="1"/>
    </xf>
    <xf numFmtId="3" fontId="0" fillId="0" borderId="64" xfId="0" applyNumberFormat="1" applyBorder="1" applyAlignment="1">
      <alignment horizontal="right" indent="1"/>
    </xf>
    <xf numFmtId="3" fontId="0" fillId="0" borderId="67" xfId="0" applyNumberFormat="1" applyBorder="1" applyAlignment="1">
      <alignment horizontal="right" indent="1"/>
    </xf>
    <xf numFmtId="3" fontId="0" fillId="0" borderId="75" xfId="0" applyNumberFormat="1" applyBorder="1" applyAlignment="1">
      <alignment horizontal="right" indent="1"/>
    </xf>
    <xf numFmtId="3" fontId="0" fillId="0" borderId="73" xfId="0" applyNumberFormat="1" applyBorder="1" applyAlignment="1">
      <alignment horizontal="right" indent="1"/>
    </xf>
    <xf numFmtId="3" fontId="4" fillId="0" borderId="81" xfId="0" applyNumberFormat="1" applyFont="1" applyBorder="1" applyAlignment="1">
      <alignment horizontal="right" indent="1"/>
    </xf>
    <xf numFmtId="0" fontId="0" fillId="2" borderId="32" xfId="0" applyFill="1" applyBorder="1"/>
    <xf numFmtId="3" fontId="0" fillId="2" borderId="33" xfId="0" applyNumberFormat="1" applyFill="1" applyBorder="1" applyAlignment="1">
      <alignment horizontal="right" vertical="center" indent="2"/>
    </xf>
    <xf numFmtId="164" fontId="0" fillId="2" borderId="34" xfId="0" applyNumberFormat="1" applyFill="1" applyBorder="1" applyAlignment="1">
      <alignment horizontal="right" indent="1"/>
    </xf>
    <xf numFmtId="3" fontId="0" fillId="2" borderId="35" xfId="0" applyNumberFormat="1" applyFill="1" applyBorder="1" applyAlignment="1">
      <alignment horizontal="right" indent="1"/>
    </xf>
    <xf numFmtId="3" fontId="0" fillId="2" borderId="36" xfId="0" applyNumberFormat="1" applyFill="1" applyBorder="1" applyAlignment="1">
      <alignment horizontal="right" vertical="center" indent="1"/>
    </xf>
    <xf numFmtId="3" fontId="0" fillId="2" borderId="34" xfId="0" applyNumberFormat="1" applyFill="1" applyBorder="1" applyAlignment="1">
      <alignment horizontal="right" indent="1"/>
    </xf>
    <xf numFmtId="3" fontId="0" fillId="2" borderId="37" xfId="0" applyNumberFormat="1" applyFill="1" applyBorder="1" applyAlignment="1">
      <alignment horizontal="right" indent="1"/>
    </xf>
    <xf numFmtId="3" fontId="0" fillId="2" borderId="63" xfId="0" applyNumberFormat="1" applyFill="1" applyBorder="1" applyAlignment="1">
      <alignment horizontal="right" indent="1"/>
    </xf>
    <xf numFmtId="3" fontId="0" fillId="2" borderId="70" xfId="0" applyNumberFormat="1" applyFill="1" applyBorder="1" applyAlignment="1">
      <alignment horizontal="right" indent="1"/>
    </xf>
    <xf numFmtId="3" fontId="0" fillId="2" borderId="95" xfId="0" applyNumberFormat="1" applyFill="1" applyBorder="1" applyAlignment="1">
      <alignment horizontal="right" indent="1"/>
    </xf>
    <xf numFmtId="3" fontId="0" fillId="2" borderId="64" xfId="0" applyNumberFormat="1" applyFill="1" applyBorder="1" applyAlignment="1">
      <alignment horizontal="right" indent="1"/>
    </xf>
    <xf numFmtId="3" fontId="0" fillId="2" borderId="65" xfId="0" applyNumberFormat="1" applyFill="1" applyBorder="1" applyAlignment="1">
      <alignment horizontal="right" indent="1"/>
    </xf>
    <xf numFmtId="3" fontId="0" fillId="2" borderId="45" xfId="0" applyNumberFormat="1" applyFill="1" applyBorder="1" applyAlignment="1">
      <alignment horizontal="right" vertical="center" indent="1"/>
    </xf>
    <xf numFmtId="3" fontId="0" fillId="2" borderId="16" xfId="0" applyNumberFormat="1" applyFill="1" applyBorder="1" applyAlignment="1">
      <alignment horizontal="right" vertical="center" indent="1"/>
    </xf>
    <xf numFmtId="0" fontId="0" fillId="2" borderId="80" xfId="0" applyFill="1" applyBorder="1"/>
    <xf numFmtId="3" fontId="0" fillId="2" borderId="48" xfId="0" applyNumberFormat="1" applyFill="1" applyBorder="1" applyAlignment="1">
      <alignment horizontal="right" vertical="center" indent="2"/>
    </xf>
    <xf numFmtId="164" fontId="0" fillId="2" borderId="54" xfId="0" applyNumberFormat="1" applyFill="1" applyBorder="1" applyAlignment="1">
      <alignment horizontal="right" indent="1"/>
    </xf>
    <xf numFmtId="3" fontId="0" fillId="2" borderId="60" xfId="0" applyNumberFormat="1" applyFill="1" applyBorder="1" applyAlignment="1">
      <alignment horizontal="right" indent="1"/>
    </xf>
    <xf numFmtId="3" fontId="0" fillId="2" borderId="46" xfId="0" applyNumberFormat="1" applyFill="1" applyBorder="1" applyAlignment="1">
      <alignment horizontal="right" vertical="center" indent="1"/>
    </xf>
    <xf numFmtId="3" fontId="0" fillId="2" borderId="54" xfId="0" applyNumberFormat="1" applyFill="1" applyBorder="1" applyAlignment="1">
      <alignment horizontal="right" indent="1"/>
    </xf>
    <xf numFmtId="3" fontId="0" fillId="2" borderId="81" xfId="0" applyNumberFormat="1" applyFill="1" applyBorder="1" applyAlignment="1">
      <alignment horizontal="right" indent="1"/>
    </xf>
    <xf numFmtId="3" fontId="0" fillId="2" borderId="69" xfId="0" applyNumberFormat="1" applyFill="1" applyBorder="1" applyAlignment="1">
      <alignment horizontal="right" indent="1"/>
    </xf>
    <xf numFmtId="3" fontId="0" fillId="2" borderId="71" xfId="0" applyNumberFormat="1" applyFill="1" applyBorder="1" applyAlignment="1">
      <alignment horizontal="right" indent="1"/>
    </xf>
    <xf numFmtId="0" fontId="0" fillId="2" borderId="82" xfId="0" applyFill="1" applyBorder="1"/>
    <xf numFmtId="3" fontId="0" fillId="2" borderId="47" xfId="0" applyNumberFormat="1" applyFill="1" applyBorder="1" applyAlignment="1">
      <alignment horizontal="right" vertical="center" indent="2"/>
    </xf>
    <xf numFmtId="164" fontId="0" fillId="2" borderId="53" xfId="0" applyNumberFormat="1" applyFill="1" applyBorder="1" applyAlignment="1">
      <alignment horizontal="right" indent="1"/>
    </xf>
    <xf numFmtId="3" fontId="0" fillId="2" borderId="59" xfId="0" applyNumberFormat="1" applyFill="1" applyBorder="1" applyAlignment="1">
      <alignment horizontal="right" indent="1"/>
    </xf>
    <xf numFmtId="3" fontId="0" fillId="2" borderId="53" xfId="0" applyNumberFormat="1" applyFill="1" applyBorder="1" applyAlignment="1">
      <alignment horizontal="right" indent="1"/>
    </xf>
    <xf numFmtId="3" fontId="0" fillId="2" borderId="83" xfId="0" applyNumberFormat="1" applyFill="1" applyBorder="1" applyAlignment="1">
      <alignment horizontal="right" indent="1"/>
    </xf>
    <xf numFmtId="3" fontId="0" fillId="2" borderId="84" xfId="0" applyNumberFormat="1" applyFill="1" applyBorder="1" applyAlignment="1">
      <alignment horizontal="right" indent="1"/>
    </xf>
    <xf numFmtId="3" fontId="0" fillId="2" borderId="85" xfId="0" applyNumberFormat="1" applyFill="1" applyBorder="1" applyAlignment="1">
      <alignment horizontal="right" indent="1"/>
    </xf>
    <xf numFmtId="3" fontId="0" fillId="2" borderId="86" xfId="0" applyNumberFormat="1" applyFill="1" applyBorder="1" applyAlignment="1">
      <alignment horizontal="right" indent="1"/>
    </xf>
    <xf numFmtId="0" fontId="0" fillId="2" borderId="38" xfId="0" applyFill="1" applyBorder="1"/>
    <xf numFmtId="3" fontId="0" fillId="2" borderId="39" xfId="0" applyNumberFormat="1" applyFill="1" applyBorder="1" applyAlignment="1">
      <alignment horizontal="right" vertical="center" indent="2"/>
    </xf>
    <xf numFmtId="164" fontId="0" fillId="2" borderId="40" xfId="0" applyNumberFormat="1" applyFill="1" applyBorder="1" applyAlignment="1">
      <alignment horizontal="right" indent="1"/>
    </xf>
    <xf numFmtId="3" fontId="0" fillId="2" borderId="41" xfId="0" applyNumberFormat="1" applyFill="1" applyBorder="1" applyAlignment="1">
      <alignment horizontal="right" indent="1"/>
    </xf>
    <xf numFmtId="3" fontId="0" fillId="2" borderId="19" xfId="0" applyNumberFormat="1" applyFill="1" applyBorder="1" applyAlignment="1">
      <alignment horizontal="right" vertical="center" indent="1"/>
    </xf>
    <xf numFmtId="3" fontId="0" fillId="2" borderId="40" xfId="0" applyNumberFormat="1" applyFill="1" applyBorder="1" applyAlignment="1">
      <alignment horizontal="right" indent="1"/>
    </xf>
    <xf numFmtId="3" fontId="0" fillId="2" borderId="43" xfId="0" applyNumberFormat="1" applyFill="1" applyBorder="1" applyAlignment="1">
      <alignment horizontal="right" indent="1"/>
    </xf>
    <xf numFmtId="3" fontId="0" fillId="2" borderId="66" xfId="0" applyNumberFormat="1" applyFill="1" applyBorder="1" applyAlignment="1">
      <alignment horizontal="right" indent="1"/>
    </xf>
    <xf numFmtId="3" fontId="0" fillId="2" borderId="67" xfId="0" applyNumberFormat="1" applyFill="1" applyBorder="1" applyAlignment="1">
      <alignment horizontal="right" indent="1"/>
    </xf>
    <xf numFmtId="3" fontId="0" fillId="2" borderId="68" xfId="0" applyNumberFormat="1" applyFill="1" applyBorder="1" applyAlignment="1">
      <alignment horizontal="right" indent="1"/>
    </xf>
    <xf numFmtId="0" fontId="3" fillId="3" borderId="1" xfId="0" applyFont="1" applyFill="1" applyBorder="1" applyAlignment="1">
      <alignment horizontal="center" vertical="center" wrapText="1"/>
    </xf>
    <xf numFmtId="0" fontId="3" fillId="3" borderId="44" xfId="0" applyFont="1" applyFill="1" applyBorder="1"/>
    <xf numFmtId="164" fontId="3" fillId="3" borderId="11" xfId="0" applyNumberFormat="1" applyFont="1" applyFill="1" applyBorder="1" applyAlignment="1">
      <alignment horizontal="right" indent="1"/>
    </xf>
    <xf numFmtId="3" fontId="3" fillId="3" borderId="8" xfId="0" applyNumberFormat="1" applyFont="1" applyFill="1" applyBorder="1" applyAlignment="1">
      <alignment horizontal="right" vertical="center" indent="1"/>
    </xf>
    <xf numFmtId="3" fontId="3" fillId="3" borderId="13" xfId="0" applyNumberFormat="1" applyFont="1" applyFill="1" applyBorder="1" applyAlignment="1">
      <alignment horizontal="right" vertical="center" indent="1"/>
    </xf>
    <xf numFmtId="0" fontId="4" fillId="4" borderId="1" xfId="0" applyFont="1" applyFill="1" applyBorder="1" applyAlignment="1">
      <alignment horizontal="center" vertical="center" wrapText="1"/>
    </xf>
    <xf numFmtId="0" fontId="3" fillId="4" borderId="44" xfId="0" applyFont="1" applyFill="1" applyBorder="1"/>
    <xf numFmtId="3" fontId="4" fillId="4" borderId="8" xfId="0" applyNumberFormat="1" applyFont="1" applyFill="1" applyBorder="1" applyAlignment="1">
      <alignment horizontal="right" vertical="center" indent="1"/>
    </xf>
    <xf numFmtId="0" fontId="0" fillId="5" borderId="7" xfId="0" applyFill="1" applyBorder="1" applyAlignment="1">
      <alignment horizontal="center" vertical="center"/>
    </xf>
    <xf numFmtId="0" fontId="0" fillId="5" borderId="105" xfId="0" applyFill="1" applyBorder="1"/>
    <xf numFmtId="3" fontId="0" fillId="5" borderId="9" xfId="0" applyNumberFormat="1" applyFill="1" applyBorder="1" applyAlignment="1">
      <alignment horizontal="right" vertical="center" indent="2"/>
    </xf>
    <xf numFmtId="3" fontId="0" fillId="5" borderId="9" xfId="0" applyNumberFormat="1" applyFill="1" applyBorder="1" applyAlignment="1">
      <alignment horizontal="right" vertical="center" indent="1"/>
    </xf>
    <xf numFmtId="0" fontId="0" fillId="6" borderId="105" xfId="0" applyFill="1" applyBorder="1"/>
    <xf numFmtId="3" fontId="0" fillId="6" borderId="9" xfId="0" applyNumberFormat="1" applyFill="1" applyBorder="1" applyAlignment="1">
      <alignment horizontal="right" vertical="center" indent="2"/>
    </xf>
    <xf numFmtId="164" fontId="0" fillId="6" borderId="14" xfId="0" applyNumberFormat="1" applyFill="1" applyBorder="1" applyAlignment="1">
      <alignment horizontal="right" indent="1"/>
    </xf>
    <xf numFmtId="3" fontId="0" fillId="6" borderId="15" xfId="0" applyNumberFormat="1" applyFill="1" applyBorder="1" applyAlignment="1">
      <alignment horizontal="right" indent="1"/>
    </xf>
    <xf numFmtId="3" fontId="0" fillId="6" borderId="16" xfId="0" applyNumberFormat="1" applyFill="1" applyBorder="1" applyAlignment="1">
      <alignment horizontal="right" indent="1"/>
    </xf>
    <xf numFmtId="3" fontId="0" fillId="6" borderId="14" xfId="0" applyNumberFormat="1" applyFill="1" applyBorder="1" applyAlignment="1">
      <alignment horizontal="right" indent="1"/>
    </xf>
    <xf numFmtId="3" fontId="0" fillId="6" borderId="106" xfId="0" applyNumberFormat="1" applyFill="1" applyBorder="1" applyAlignment="1">
      <alignment horizontal="right" indent="1"/>
    </xf>
    <xf numFmtId="3" fontId="0" fillId="6" borderId="72" xfId="0" applyNumberFormat="1" applyFill="1" applyBorder="1" applyAlignment="1">
      <alignment horizontal="right" vertical="center" indent="1"/>
    </xf>
    <xf numFmtId="0" fontId="0" fillId="7" borderId="6" xfId="0" applyFill="1" applyBorder="1"/>
    <xf numFmtId="0" fontId="0" fillId="7" borderId="96" xfId="0" applyFill="1" applyBorder="1"/>
    <xf numFmtId="3" fontId="0" fillId="7" borderId="10" xfId="0" applyNumberFormat="1" applyFill="1" applyBorder="1" applyAlignment="1">
      <alignment horizontal="right" vertical="center" indent="2"/>
    </xf>
    <xf numFmtId="164" fontId="0" fillId="7" borderId="17" xfId="0" applyNumberFormat="1" applyFill="1" applyBorder="1" applyAlignment="1">
      <alignment horizontal="right" vertical="center" indent="1"/>
    </xf>
    <xf numFmtId="3" fontId="0" fillId="7" borderId="18" xfId="0" applyNumberFormat="1" applyFill="1" applyBorder="1" applyAlignment="1">
      <alignment horizontal="right" vertical="center" indent="1"/>
    </xf>
    <xf numFmtId="3" fontId="0" fillId="7" borderId="19" xfId="0" applyNumberFormat="1" applyFill="1" applyBorder="1" applyAlignment="1">
      <alignment horizontal="right" vertical="center" indent="1"/>
    </xf>
    <xf numFmtId="3" fontId="0" fillId="7" borderId="17" xfId="0" applyNumberFormat="1" applyFill="1" applyBorder="1" applyAlignment="1">
      <alignment horizontal="right" indent="1"/>
    </xf>
    <xf numFmtId="3" fontId="0" fillId="7" borderId="22" xfId="0" applyNumberFormat="1" applyFill="1" applyBorder="1" applyAlignment="1">
      <alignment horizontal="right" indent="1"/>
    </xf>
    <xf numFmtId="3" fontId="1" fillId="2" borderId="8" xfId="0" applyNumberFormat="1" applyFont="1" applyFill="1" applyBorder="1" applyAlignment="1">
      <alignment horizontal="right" vertical="center" indent="2"/>
    </xf>
    <xf numFmtId="164" fontId="0" fillId="2" borderId="11" xfId="0" applyNumberFormat="1" applyFill="1" applyBorder="1" applyAlignment="1">
      <alignment horizontal="center"/>
    </xf>
    <xf numFmtId="3" fontId="0" fillId="2" borderId="12" xfId="0" applyNumberFormat="1" applyFill="1" applyBorder="1" applyAlignment="1">
      <alignment horizontal="center"/>
    </xf>
    <xf numFmtId="3" fontId="0" fillId="2" borderId="13" xfId="0" applyNumberFormat="1" applyFill="1" applyBorder="1" applyAlignment="1">
      <alignment horizontal="left" indent="2"/>
    </xf>
    <xf numFmtId="3" fontId="1" fillId="2" borderId="8" xfId="0" applyNumberFormat="1" applyFont="1" applyFill="1" applyBorder="1" applyAlignment="1">
      <alignment horizontal="right" vertical="center" indent="1"/>
    </xf>
    <xf numFmtId="0" fontId="0" fillId="0" borderId="62" xfId="0" applyBorder="1" applyAlignment="1">
      <alignment horizontal="center" vertical="center" wrapText="1"/>
    </xf>
    <xf numFmtId="3" fontId="0" fillId="0" borderId="12" xfId="0" applyNumberFormat="1" applyBorder="1" applyAlignment="1">
      <alignment horizontal="center" vertical="center" textRotation="90" wrapText="1"/>
    </xf>
    <xf numFmtId="165" fontId="0" fillId="0" borderId="12" xfId="0" applyNumberFormat="1" applyBorder="1" applyAlignment="1">
      <alignment horizontal="center" vertical="center" textRotation="90" wrapText="1"/>
    </xf>
    <xf numFmtId="2" fontId="0" fillId="0" borderId="21" xfId="0" applyNumberFormat="1" applyBorder="1" applyAlignment="1">
      <alignment horizontal="center" vertical="center" textRotation="90" wrapText="1"/>
    </xf>
    <xf numFmtId="3" fontId="0" fillId="0" borderId="24" xfId="0" applyNumberFormat="1" applyBorder="1" applyAlignment="1">
      <alignment horizontal="center" vertical="center" textRotation="90" wrapText="1"/>
    </xf>
    <xf numFmtId="1" fontId="0" fillId="8" borderId="5" xfId="0" applyNumberFormat="1" applyFill="1" applyBorder="1" applyAlignment="1">
      <alignment horizontal="right" vertical="center" textRotation="90" wrapText="1"/>
    </xf>
    <xf numFmtId="166" fontId="0" fillId="9" borderId="5" xfId="0" applyNumberFormat="1" applyFill="1" applyBorder="1" applyAlignment="1">
      <alignment horizontal="right" vertical="center" textRotation="90" wrapText="1"/>
    </xf>
    <xf numFmtId="3" fontId="0" fillId="0" borderId="0" xfId="0" applyNumberFormat="1"/>
    <xf numFmtId="0" fontId="0" fillId="0" borderId="107" xfId="0" applyBorder="1"/>
    <xf numFmtId="3" fontId="0" fillId="0" borderId="108" xfId="0" applyNumberFormat="1" applyBorder="1" applyAlignment="1">
      <alignment horizontal="right" vertical="center" indent="1"/>
    </xf>
    <xf numFmtId="165" fontId="0" fillId="0" borderId="108" xfId="0" applyNumberFormat="1" applyBorder="1" applyAlignment="1">
      <alignment horizontal="right" vertical="center" indent="1"/>
    </xf>
    <xf numFmtId="2" fontId="0" fillId="0" borderId="109" xfId="0" applyNumberFormat="1" applyBorder="1" applyAlignment="1">
      <alignment horizontal="right" vertical="center" indent="1"/>
    </xf>
    <xf numFmtId="3" fontId="0" fillId="0" borderId="110" xfId="0" applyNumberFormat="1" applyBorder="1" applyAlignment="1">
      <alignment horizontal="right" vertical="center" indent="1"/>
    </xf>
    <xf numFmtId="1" fontId="0" fillId="8" borderId="104" xfId="0" applyNumberFormat="1" applyFill="1" applyBorder="1" applyAlignment="1">
      <alignment horizontal="right" vertical="center" indent="1"/>
    </xf>
    <xf numFmtId="166" fontId="0" fillId="9" borderId="111" xfId="0" applyNumberFormat="1" applyFill="1" applyBorder="1" applyAlignment="1">
      <alignment horizontal="right" vertical="center" indent="1"/>
    </xf>
    <xf numFmtId="0" fontId="0" fillId="0" borderId="112" xfId="0" applyBorder="1"/>
    <xf numFmtId="3" fontId="0" fillId="0" borderId="113" xfId="0" applyNumberFormat="1" applyBorder="1" applyAlignment="1">
      <alignment horizontal="right" vertical="center" indent="1"/>
    </xf>
    <xf numFmtId="165" fontId="0" fillId="0" borderId="113" xfId="0" applyNumberFormat="1" applyBorder="1" applyAlignment="1">
      <alignment horizontal="right" vertical="center" indent="1"/>
    </xf>
    <xf numFmtId="2" fontId="0" fillId="0" borderId="64" xfId="0" applyNumberFormat="1" applyBorder="1" applyAlignment="1">
      <alignment horizontal="right" vertical="center" indent="1"/>
    </xf>
    <xf numFmtId="3" fontId="0" fillId="0" borderId="114" xfId="0" applyNumberFormat="1" applyBorder="1" applyAlignment="1">
      <alignment horizontal="right" vertical="center" indent="1"/>
    </xf>
    <xf numFmtId="1" fontId="0" fillId="8" borderId="99" xfId="0" applyNumberFormat="1" applyFill="1" applyBorder="1" applyAlignment="1">
      <alignment horizontal="right" vertical="center" indent="1"/>
    </xf>
    <xf numFmtId="166" fontId="0" fillId="9" borderId="100" xfId="0" applyNumberFormat="1" applyFill="1" applyBorder="1" applyAlignment="1">
      <alignment horizontal="right" vertical="center" indent="1"/>
    </xf>
    <xf numFmtId="0" fontId="0" fillId="0" borderId="115" xfId="0" applyBorder="1"/>
    <xf numFmtId="3" fontId="0" fillId="0" borderId="116" xfId="0" applyNumberFormat="1" applyBorder="1" applyAlignment="1">
      <alignment horizontal="right" vertical="center" indent="1"/>
    </xf>
    <xf numFmtId="165" fontId="0" fillId="0" borderId="116" xfId="0" applyNumberFormat="1" applyBorder="1" applyAlignment="1">
      <alignment horizontal="right" vertical="center" indent="1"/>
    </xf>
    <xf numFmtId="2" fontId="0" fillId="0" borderId="67" xfId="0" applyNumberFormat="1" applyBorder="1" applyAlignment="1">
      <alignment horizontal="right" vertical="center" indent="1"/>
    </xf>
    <xf numFmtId="3" fontId="0" fillId="0" borderId="117" xfId="0" applyNumberFormat="1" applyBorder="1" applyAlignment="1">
      <alignment horizontal="right" vertical="center" indent="1"/>
    </xf>
    <xf numFmtId="166" fontId="0" fillId="9" borderId="101" xfId="0" applyNumberFormat="1" applyFill="1" applyBorder="1" applyAlignment="1">
      <alignment horizontal="right" vertical="center" indent="1"/>
    </xf>
    <xf numFmtId="3" fontId="0" fillId="0" borderId="73" xfId="0" applyNumberFormat="1" applyBorder="1" applyAlignment="1">
      <alignment horizontal="right" vertical="center" indent="1"/>
    </xf>
    <xf numFmtId="2" fontId="0" fillId="0" borderId="118" xfId="0" applyNumberFormat="1" applyBorder="1" applyAlignment="1">
      <alignment horizontal="right" vertical="center" indent="1"/>
    </xf>
    <xf numFmtId="3" fontId="0" fillId="0" borderId="25" xfId="0" applyNumberFormat="1" applyBorder="1" applyAlignment="1">
      <alignment horizontal="right" vertical="center" indent="1"/>
    </xf>
    <xf numFmtId="166" fontId="0" fillId="9" borderId="99" xfId="0" applyNumberFormat="1" applyFill="1" applyBorder="1" applyAlignment="1">
      <alignment horizontal="right" vertical="center" indent="1"/>
    </xf>
    <xf numFmtId="0" fontId="0" fillId="10" borderId="89" xfId="0" applyFill="1" applyBorder="1"/>
    <xf numFmtId="3" fontId="0" fillId="10" borderId="90" xfId="0" applyNumberFormat="1" applyFill="1" applyBorder="1" applyAlignment="1">
      <alignment horizontal="right" vertical="center" indent="1"/>
    </xf>
    <xf numFmtId="3" fontId="0" fillId="10" borderId="5" xfId="0" applyNumberFormat="1" applyFill="1" applyBorder="1" applyAlignment="1">
      <alignment horizontal="right" vertical="center" indent="1"/>
    </xf>
    <xf numFmtId="2" fontId="0" fillId="10" borderId="5" xfId="0" applyNumberFormat="1" applyFill="1" applyBorder="1" applyAlignment="1">
      <alignment horizontal="right" vertical="center" indent="1"/>
    </xf>
    <xf numFmtId="1" fontId="0" fillId="10" borderId="5" xfId="0" applyNumberFormat="1" applyFill="1" applyBorder="1" applyAlignment="1">
      <alignment horizontal="right" vertical="center" indent="1"/>
    </xf>
    <xf numFmtId="3" fontId="0" fillId="10" borderId="25" xfId="0" applyNumberFormat="1" applyFill="1" applyBorder="1" applyAlignment="1">
      <alignment horizontal="right" vertical="center" indent="1"/>
    </xf>
    <xf numFmtId="0" fontId="0" fillId="0" borderId="119" xfId="0" applyBorder="1"/>
    <xf numFmtId="3" fontId="0" fillId="0" borderId="70" xfId="0" applyNumberFormat="1" applyBorder="1" applyAlignment="1">
      <alignment horizontal="right" vertical="center" indent="1"/>
    </xf>
    <xf numFmtId="2" fontId="0" fillId="0" borderId="70" xfId="0" applyNumberFormat="1" applyBorder="1" applyAlignment="1">
      <alignment horizontal="right" vertical="center" indent="1"/>
    </xf>
    <xf numFmtId="3" fontId="0" fillId="0" borderId="71" xfId="0" applyNumberFormat="1" applyBorder="1" applyAlignment="1">
      <alignment horizontal="right" vertical="center" indent="1"/>
    </xf>
    <xf numFmtId="0" fontId="0" fillId="0" borderId="84" xfId="0" applyBorder="1"/>
    <xf numFmtId="167" fontId="0" fillId="0" borderId="85" xfId="0" applyNumberFormat="1" applyBorder="1" applyAlignment="1">
      <alignment horizontal="right" vertical="center" indent="1"/>
    </xf>
    <xf numFmtId="2" fontId="0" fillId="0" borderId="85" xfId="0" applyNumberFormat="1" applyBorder="1" applyAlignment="1">
      <alignment horizontal="right" vertical="center" indent="1"/>
    </xf>
    <xf numFmtId="167" fontId="0" fillId="0" borderId="86" xfId="0" applyNumberFormat="1" applyBorder="1" applyAlignment="1">
      <alignment horizontal="right" vertical="center" indent="1"/>
    </xf>
    <xf numFmtId="167" fontId="0" fillId="8" borderId="86" xfId="0" applyNumberFormat="1" applyFill="1" applyBorder="1" applyAlignment="1">
      <alignment horizontal="right" vertical="center" indent="1"/>
    </xf>
    <xf numFmtId="167" fontId="0" fillId="9" borderId="102" xfId="0" applyNumberFormat="1" applyFill="1" applyBorder="1" applyAlignment="1">
      <alignment horizontal="right" vertical="center" indent="1"/>
    </xf>
    <xf numFmtId="0" fontId="0" fillId="11" borderId="72" xfId="0" applyFill="1" applyBorder="1"/>
    <xf numFmtId="10" fontId="0" fillId="0" borderId="73" xfId="1" applyNumberFormat="1" applyFont="1" applyBorder="1" applyAlignment="1">
      <alignment horizontal="right" vertical="center" indent="1"/>
    </xf>
    <xf numFmtId="165" fontId="0" fillId="0" borderId="73" xfId="0" applyNumberFormat="1" applyBorder="1" applyAlignment="1">
      <alignment horizontal="right" vertical="center" indent="1"/>
    </xf>
    <xf numFmtId="2" fontId="0" fillId="0" borderId="73" xfId="0" applyNumberFormat="1" applyBorder="1" applyAlignment="1">
      <alignment horizontal="right" vertical="center" indent="1"/>
    </xf>
    <xf numFmtId="0" fontId="0" fillId="0" borderId="0" xfId="0" applyAlignment="1">
      <alignment wrapText="1"/>
    </xf>
    <xf numFmtId="3" fontId="0" fillId="0" borderId="0" xfId="0" applyNumberFormat="1" applyAlignment="1">
      <alignment horizontal="right" vertical="center" indent="1"/>
    </xf>
    <xf numFmtId="9" fontId="0" fillId="0" borderId="0" xfId="1" applyFont="1" applyAlignment="1">
      <alignment horizontal="right" vertical="center" indent="1"/>
    </xf>
    <xf numFmtId="165" fontId="0" fillId="0" borderId="0" xfId="0" applyNumberFormat="1" applyAlignment="1">
      <alignment horizontal="right" vertical="center" indent="1"/>
    </xf>
    <xf numFmtId="2" fontId="0" fillId="0" borderId="0" xfId="0" applyNumberFormat="1" applyAlignment="1">
      <alignment horizontal="right" vertical="center" indent="1"/>
    </xf>
    <xf numFmtId="1" fontId="0" fillId="0" borderId="0" xfId="0" applyNumberFormat="1" applyAlignment="1">
      <alignment horizontal="right" vertical="center" indent="1"/>
    </xf>
    <xf numFmtId="166" fontId="0" fillId="0" borderId="0" xfId="0" applyNumberFormat="1" applyAlignment="1">
      <alignment horizontal="right" vertical="center" indent="1"/>
    </xf>
    <xf numFmtId="3" fontId="0" fillId="0" borderId="0" xfId="0" applyNumberFormat="1" applyAlignment="1">
      <alignment vertical="center"/>
    </xf>
    <xf numFmtId="2" fontId="0" fillId="0" borderId="0" xfId="0" applyNumberFormat="1" applyAlignment="1">
      <alignment vertical="center"/>
    </xf>
    <xf numFmtId="3" fontId="0" fillId="0" borderId="0" xfId="0" quotePrefix="1" applyNumberFormat="1" applyAlignment="1">
      <alignment horizontal="right" vertical="center" indent="1"/>
    </xf>
    <xf numFmtId="3" fontId="0" fillId="0" borderId="0" xfId="0" quotePrefix="1" applyNumberFormat="1" applyAlignment="1">
      <alignment vertical="center"/>
    </xf>
    <xf numFmtId="2" fontId="0" fillId="0" borderId="0" xfId="0" quotePrefix="1" applyNumberFormat="1" applyAlignment="1">
      <alignment vertical="center"/>
    </xf>
    <xf numFmtId="3" fontId="0" fillId="7" borderId="0" xfId="0" applyNumberFormat="1" applyFill="1" applyAlignment="1">
      <alignment horizontal="right" vertical="center" indent="1"/>
    </xf>
    <xf numFmtId="3" fontId="0" fillId="0" borderId="0" xfId="0" applyNumberFormat="1" applyAlignment="1">
      <alignment horizontal="left" vertical="center" indent="1"/>
    </xf>
    <xf numFmtId="10" fontId="0" fillId="0" borderId="0" xfId="0" applyNumberFormat="1" applyAlignment="1">
      <alignment horizontal="right" vertical="center" indent="1"/>
    </xf>
    <xf numFmtId="165" fontId="0" fillId="0" borderId="0" xfId="0" applyNumberFormat="1" applyAlignment="1">
      <alignment vertical="center"/>
    </xf>
    <xf numFmtId="166" fontId="0" fillId="10" borderId="5" xfId="0" applyNumberFormat="1" applyFill="1" applyBorder="1" applyAlignment="1">
      <alignment horizontal="right" vertical="center" indent="1"/>
    </xf>
    <xf numFmtId="3" fontId="4" fillId="4" borderId="23" xfId="0" applyNumberFormat="1" applyFont="1" applyFill="1" applyBorder="1" applyAlignment="1">
      <alignment horizontal="right" vertical="center" indent="1"/>
    </xf>
    <xf numFmtId="3" fontId="0" fillId="0" borderId="1" xfId="0" applyNumberFormat="1" applyBorder="1" applyAlignment="1">
      <alignment horizontal="right" indent="1"/>
    </xf>
    <xf numFmtId="3" fontId="0" fillId="2" borderId="120" xfId="0" applyNumberFormat="1" applyFill="1" applyBorder="1" applyAlignment="1">
      <alignment horizontal="right" indent="1"/>
    </xf>
    <xf numFmtId="3" fontId="0" fillId="0" borderId="120" xfId="0" applyNumberFormat="1" applyBorder="1" applyAlignment="1">
      <alignment horizontal="right" indent="1"/>
    </xf>
    <xf numFmtId="3" fontId="0" fillId="2" borderId="121" xfId="0" applyNumberFormat="1" applyFill="1" applyBorder="1" applyAlignment="1">
      <alignment horizontal="right" indent="1"/>
    </xf>
    <xf numFmtId="3" fontId="0" fillId="0" borderId="122" xfId="0" applyNumberFormat="1" applyBorder="1" applyAlignment="1">
      <alignment horizontal="right" indent="1"/>
    </xf>
    <xf numFmtId="3" fontId="0" fillId="0" borderId="121" xfId="0" applyNumberFormat="1" applyBorder="1" applyAlignment="1">
      <alignment horizontal="right" indent="1"/>
    </xf>
    <xf numFmtId="3" fontId="0" fillId="5" borderId="56" xfId="0" applyNumberFormat="1" applyFill="1" applyBorder="1" applyAlignment="1">
      <alignment horizontal="right" vertical="center" indent="1"/>
    </xf>
    <xf numFmtId="3" fontId="0" fillId="0" borderId="123" xfId="0" applyNumberFormat="1" applyBorder="1" applyAlignment="1">
      <alignment horizontal="right" indent="1"/>
    </xf>
    <xf numFmtId="3" fontId="0" fillId="7" borderId="1" xfId="0" applyNumberFormat="1" applyFill="1" applyBorder="1" applyAlignment="1">
      <alignment horizontal="right" indent="1"/>
    </xf>
    <xf numFmtId="3" fontId="1" fillId="2" borderId="23" xfId="0" applyNumberFormat="1" applyFont="1" applyFill="1" applyBorder="1" applyAlignment="1">
      <alignment horizontal="right" vertical="center" indent="1"/>
    </xf>
    <xf numFmtId="3" fontId="3" fillId="12" borderId="23" xfId="0" applyNumberFormat="1" applyFont="1" applyFill="1" applyBorder="1" applyAlignment="1">
      <alignment horizontal="right" vertical="center" indent="1"/>
    </xf>
    <xf numFmtId="3" fontId="0" fillId="14" borderId="5" xfId="0" applyNumberFormat="1" applyFill="1" applyBorder="1" applyAlignment="1">
      <alignment horizontal="right" vertical="center" indent="1"/>
    </xf>
    <xf numFmtId="10" fontId="0" fillId="0" borderId="5" xfId="1" applyNumberFormat="1" applyFont="1" applyBorder="1" applyAlignment="1">
      <alignment horizontal="right" indent="1"/>
    </xf>
    <xf numFmtId="10" fontId="0" fillId="2" borderId="103" xfId="1" applyNumberFormat="1" applyFont="1" applyFill="1" applyBorder="1" applyAlignment="1">
      <alignment horizontal="right" indent="1"/>
    </xf>
    <xf numFmtId="10" fontId="0" fillId="2" borderId="100" xfId="1" applyNumberFormat="1" applyFont="1" applyFill="1" applyBorder="1" applyAlignment="1">
      <alignment horizontal="right" indent="1"/>
    </xf>
    <xf numFmtId="10" fontId="0" fillId="0" borderId="100" xfId="1" applyNumberFormat="1" applyFont="1" applyBorder="1" applyAlignment="1">
      <alignment horizontal="right" indent="1"/>
    </xf>
    <xf numFmtId="10" fontId="0" fillId="2" borderId="102" xfId="1" applyNumberFormat="1" applyFont="1" applyFill="1" applyBorder="1" applyAlignment="1">
      <alignment horizontal="right" indent="1"/>
    </xf>
    <xf numFmtId="10" fontId="3" fillId="12" borderId="5" xfId="1" applyNumberFormat="1" applyFont="1" applyFill="1" applyBorder="1" applyAlignment="1">
      <alignment horizontal="right" vertical="center" indent="1"/>
    </xf>
    <xf numFmtId="10" fontId="0" fillId="13" borderId="5" xfId="1" applyNumberFormat="1" applyFont="1" applyFill="1" applyBorder="1" applyAlignment="1">
      <alignment horizontal="right" indent="1"/>
    </xf>
    <xf numFmtId="10" fontId="0" fillId="0" borderId="103" xfId="1" applyNumberFormat="1" applyFont="1" applyBorder="1" applyAlignment="1">
      <alignment horizontal="right" indent="1"/>
    </xf>
    <xf numFmtId="10" fontId="0" fillId="0" borderId="102" xfId="1" applyNumberFormat="1" applyFont="1" applyBorder="1" applyAlignment="1">
      <alignment horizontal="right" indent="1"/>
    </xf>
    <xf numFmtId="10" fontId="0" fillId="5" borderId="5" xfId="1" applyNumberFormat="1" applyFont="1" applyFill="1" applyBorder="1" applyAlignment="1">
      <alignment horizontal="right" indent="1"/>
    </xf>
    <xf numFmtId="10" fontId="0" fillId="0" borderId="102" xfId="1" applyNumberFormat="1" applyFont="1" applyBorder="1" applyAlignment="1">
      <alignment horizontal="right" vertical="center" indent="1"/>
    </xf>
    <xf numFmtId="10" fontId="0" fillId="14" borderId="5" xfId="1" applyNumberFormat="1" applyFont="1" applyFill="1" applyBorder="1" applyAlignment="1">
      <alignment horizontal="right" vertical="center" indent="1"/>
    </xf>
    <xf numFmtId="10" fontId="0" fillId="7" borderId="5" xfId="1" applyNumberFormat="1" applyFont="1" applyFill="1" applyBorder="1" applyAlignment="1">
      <alignment horizontal="right" indent="1"/>
    </xf>
    <xf numFmtId="10" fontId="0" fillId="2" borderId="5" xfId="1" applyNumberFormat="1" applyFont="1" applyFill="1" applyBorder="1" applyAlignment="1">
      <alignment horizontal="right" vertical="center" indent="1"/>
    </xf>
    <xf numFmtId="10" fontId="0" fillId="0" borderId="0" xfId="1" applyNumberFormat="1" applyFont="1" applyAlignment="1">
      <alignment horizontal="right" indent="1"/>
    </xf>
    <xf numFmtId="3" fontId="0" fillId="15" borderId="0" xfId="0" applyNumberFormat="1" applyFill="1" applyAlignment="1">
      <alignment horizontal="center" vertical="center"/>
    </xf>
    <xf numFmtId="0" fontId="0" fillId="0" borderId="125" xfId="0" applyBorder="1"/>
    <xf numFmtId="0" fontId="0" fillId="0" borderId="70" xfId="0" applyBorder="1"/>
    <xf numFmtId="3" fontId="0" fillId="11" borderId="70" xfId="0" applyNumberFormat="1" applyFill="1" applyBorder="1" applyAlignment="1">
      <alignment horizontal="center" vertical="center"/>
    </xf>
    <xf numFmtId="165" fontId="0" fillId="0" borderId="70" xfId="0" applyNumberFormat="1" applyBorder="1" applyAlignment="1">
      <alignment horizontal="right" vertical="center" indent="1"/>
    </xf>
    <xf numFmtId="1" fontId="0" fillId="0" borderId="80" xfId="0" applyNumberFormat="1" applyBorder="1" applyAlignment="1">
      <alignment horizontal="right" vertical="center" indent="1"/>
    </xf>
    <xf numFmtId="0" fontId="0" fillId="0" borderId="126" xfId="0" applyBorder="1"/>
    <xf numFmtId="0" fontId="0" fillId="0" borderId="64" xfId="0" applyBorder="1"/>
    <xf numFmtId="3" fontId="0" fillId="0" borderId="64" xfId="0" applyNumberFormat="1" applyBorder="1" applyAlignment="1">
      <alignment horizontal="right" vertical="center" indent="1"/>
    </xf>
    <xf numFmtId="165" fontId="0" fillId="0" borderId="64" xfId="0" applyNumberFormat="1" applyBorder="1" applyAlignment="1">
      <alignment horizontal="right" vertical="center" indent="1"/>
    </xf>
    <xf numFmtId="3" fontId="0" fillId="11" borderId="64" xfId="0" applyNumberFormat="1" applyFill="1" applyBorder="1" applyAlignment="1">
      <alignment horizontal="right" vertical="center" indent="1"/>
    </xf>
    <xf numFmtId="1" fontId="0" fillId="0" borderId="32" xfId="0" applyNumberFormat="1" applyBorder="1" applyAlignment="1">
      <alignment horizontal="right" vertical="center" indent="1"/>
    </xf>
    <xf numFmtId="3" fontId="0" fillId="0" borderId="64" xfId="0" applyNumberFormat="1" applyBorder="1" applyAlignment="1">
      <alignment vertical="center"/>
    </xf>
    <xf numFmtId="3" fontId="0" fillId="0" borderId="64" xfId="0" quotePrefix="1" applyNumberFormat="1" applyBorder="1" applyAlignment="1">
      <alignment horizontal="right" vertical="center" indent="1"/>
    </xf>
    <xf numFmtId="3" fontId="0" fillId="0" borderId="64" xfId="0" quotePrefix="1" applyNumberFormat="1" applyBorder="1" applyAlignment="1">
      <alignment vertical="center"/>
    </xf>
    <xf numFmtId="3" fontId="0" fillId="11" borderId="64" xfId="0" quotePrefix="1" applyNumberFormat="1" applyFill="1" applyBorder="1" applyAlignment="1">
      <alignment horizontal="right" vertical="center" indent="1"/>
    </xf>
    <xf numFmtId="10" fontId="0" fillId="0" borderId="64" xfId="0" applyNumberFormat="1" applyBorder="1" applyAlignment="1">
      <alignment horizontal="right" vertical="center" indent="1"/>
    </xf>
    <xf numFmtId="10" fontId="0" fillId="11" borderId="64" xfId="0" applyNumberFormat="1" applyFill="1" applyBorder="1" applyAlignment="1">
      <alignment horizontal="right" vertical="center" indent="1"/>
    </xf>
    <xf numFmtId="9" fontId="0" fillId="0" borderId="64" xfId="1" applyFont="1" applyBorder="1" applyAlignment="1">
      <alignment horizontal="right" vertical="center" indent="1"/>
    </xf>
    <xf numFmtId="165" fontId="0" fillId="0" borderId="64" xfId="0" applyNumberFormat="1" applyBorder="1" applyAlignment="1">
      <alignment vertical="center"/>
    </xf>
    <xf numFmtId="3" fontId="0" fillId="0" borderId="64" xfId="0" applyNumberFormat="1" applyBorder="1" applyAlignment="1">
      <alignment horizontal="center"/>
    </xf>
    <xf numFmtId="164" fontId="0" fillId="0" borderId="64" xfId="0" applyNumberFormat="1" applyBorder="1" applyAlignment="1">
      <alignment horizontal="center"/>
    </xf>
    <xf numFmtId="0" fontId="0" fillId="0" borderId="64" xfId="0" applyBorder="1" applyAlignment="1">
      <alignment horizontal="center"/>
    </xf>
    <xf numFmtId="10" fontId="0" fillId="0" borderId="32" xfId="1" applyNumberFormat="1" applyFont="1" applyBorder="1" applyAlignment="1">
      <alignment horizontal="right" indent="1"/>
    </xf>
    <xf numFmtId="0" fontId="0" fillId="0" borderId="127" xfId="0" applyBorder="1"/>
    <xf numFmtId="0" fontId="0" fillId="0" borderId="85" xfId="0" applyBorder="1"/>
    <xf numFmtId="3" fontId="0" fillId="0" borderId="85" xfId="0" applyNumberFormat="1" applyBorder="1" applyAlignment="1">
      <alignment horizontal="center"/>
    </xf>
    <xf numFmtId="164" fontId="0" fillId="0" borderId="85" xfId="0" applyNumberFormat="1" applyBorder="1" applyAlignment="1">
      <alignment horizontal="center"/>
    </xf>
    <xf numFmtId="0" fontId="0" fillId="0" borderId="85" xfId="0" applyBorder="1" applyAlignment="1">
      <alignment horizontal="center"/>
    </xf>
    <xf numFmtId="3" fontId="0" fillId="0" borderId="85" xfId="0" applyNumberFormat="1" applyBorder="1" applyAlignment="1">
      <alignment horizontal="right" indent="1"/>
    </xf>
    <xf numFmtId="10" fontId="0" fillId="0" borderId="82" xfId="1" applyNumberFormat="1" applyFont="1" applyBorder="1" applyAlignment="1">
      <alignment horizontal="right" indent="1"/>
    </xf>
    <xf numFmtId="10" fontId="0" fillId="0" borderId="64" xfId="1" applyNumberFormat="1" applyFont="1" applyBorder="1" applyAlignment="1">
      <alignment horizontal="right" vertical="center" indent="1"/>
    </xf>
    <xf numFmtId="1" fontId="0" fillId="8" borderId="128" xfId="0" applyNumberFormat="1" applyFill="1" applyBorder="1" applyAlignment="1">
      <alignment horizontal="right" vertical="center" indent="1"/>
    </xf>
    <xf numFmtId="1" fontId="0" fillId="8" borderId="129" xfId="0" applyNumberFormat="1" applyFill="1" applyBorder="1" applyAlignment="1">
      <alignment horizontal="right" vertical="center" indent="1"/>
    </xf>
    <xf numFmtId="1" fontId="0" fillId="8" borderId="130" xfId="0" applyNumberFormat="1" applyFill="1" applyBorder="1" applyAlignment="1">
      <alignment horizontal="right" vertical="center" indent="1"/>
    </xf>
    <xf numFmtId="166" fontId="0" fillId="11" borderId="0" xfId="0" applyNumberFormat="1" applyFill="1" applyAlignment="1">
      <alignment horizontal="right" vertical="center" indent="1"/>
    </xf>
    <xf numFmtId="1" fontId="0" fillId="11" borderId="0" xfId="0" applyNumberFormat="1" applyFill="1" applyAlignment="1">
      <alignment horizontal="right" vertical="center" indent="1"/>
    </xf>
    <xf numFmtId="3" fontId="0" fillId="0" borderId="91" xfId="0" applyNumberFormat="1" applyBorder="1" applyAlignment="1">
      <alignment horizontal="right" vertical="center" indent="1"/>
    </xf>
    <xf numFmtId="166" fontId="0" fillId="9" borderId="104" xfId="0" applyNumberFormat="1" applyFill="1" applyBorder="1" applyAlignment="1">
      <alignment horizontal="right" vertical="center" indent="1"/>
    </xf>
    <xf numFmtId="3" fontId="0" fillId="0" borderId="0" xfId="0" applyNumberFormat="1" applyAlignment="1">
      <alignment horizontal="center" vertical="center" textRotation="90"/>
    </xf>
    <xf numFmtId="0" fontId="0" fillId="0" borderId="89" xfId="0" applyBorder="1" applyAlignment="1">
      <alignment horizontal="center" vertical="center" wrapText="1"/>
    </xf>
    <xf numFmtId="0" fontId="0" fillId="0" borderId="77" xfId="0" applyBorder="1" applyAlignment="1">
      <alignment horizontal="center" vertical="center" wrapText="1"/>
    </xf>
    <xf numFmtId="0" fontId="0" fillId="0" borderId="74" xfId="0" applyBorder="1" applyAlignment="1">
      <alignment horizontal="center" vertical="center" wrapText="1"/>
    </xf>
    <xf numFmtId="3" fontId="0" fillId="0" borderId="86" xfId="0" applyNumberFormat="1" applyBorder="1" applyAlignment="1">
      <alignment horizontal="center" vertical="center"/>
    </xf>
    <xf numFmtId="3" fontId="0" fillId="0" borderId="79" xfId="0" applyNumberFormat="1" applyBorder="1" applyAlignment="1">
      <alignment horizontal="center" vertical="center"/>
    </xf>
    <xf numFmtId="3" fontId="0" fillId="0" borderId="71" xfId="0" applyNumberFormat="1" applyBorder="1" applyAlignment="1">
      <alignment horizontal="center" vertical="center"/>
    </xf>
    <xf numFmtId="3" fontId="0" fillId="0" borderId="85" xfId="0" applyNumberFormat="1" applyBorder="1" applyAlignment="1">
      <alignment horizontal="center" vertical="center" wrapText="1"/>
    </xf>
    <xf numFmtId="3" fontId="0" fillId="0" borderId="78" xfId="0" applyNumberFormat="1" applyBorder="1" applyAlignment="1">
      <alignment horizontal="center" vertical="center" wrapText="1"/>
    </xf>
    <xf numFmtId="3" fontId="0" fillId="0" borderId="70" xfId="0" applyNumberFormat="1" applyBorder="1" applyAlignment="1">
      <alignment horizontal="center" vertical="center" wrapText="1"/>
    </xf>
    <xf numFmtId="164" fontId="0" fillId="0" borderId="14" xfId="0" applyNumberFormat="1" applyBorder="1" applyAlignment="1">
      <alignment horizontal="right" vertical="center" indent="1"/>
    </xf>
    <xf numFmtId="164" fontId="0" fillId="0" borderId="17" xfId="0" applyNumberFormat="1" applyBorder="1" applyAlignment="1">
      <alignment horizontal="right" vertical="center" indent="1"/>
    </xf>
    <xf numFmtId="3" fontId="0" fillId="0" borderId="15" xfId="0" applyNumberFormat="1" applyBorder="1" applyAlignment="1">
      <alignment horizontal="right" vertical="center" indent="1"/>
    </xf>
    <xf numFmtId="3" fontId="0" fillId="0" borderId="18" xfId="0" applyNumberFormat="1" applyBorder="1" applyAlignment="1">
      <alignment horizontal="right" vertical="center" indent="1"/>
    </xf>
    <xf numFmtId="3" fontId="0" fillId="0" borderId="16" xfId="0" applyNumberFormat="1" applyBorder="1" applyAlignment="1">
      <alignment horizontal="right" vertical="center" indent="1"/>
    </xf>
    <xf numFmtId="3" fontId="0" fillId="0" borderId="19" xfId="0" applyNumberFormat="1" applyBorder="1" applyAlignment="1">
      <alignment horizontal="right" vertical="center" indent="1"/>
    </xf>
    <xf numFmtId="3" fontId="0" fillId="0" borderId="85" xfId="0" applyNumberFormat="1" applyBorder="1" applyAlignment="1">
      <alignment horizontal="center" vertical="center"/>
    </xf>
    <xf numFmtId="3" fontId="0" fillId="0" borderId="70" xfId="0" applyNumberFormat="1" applyBorder="1" applyAlignment="1">
      <alignment horizontal="center" vertical="center"/>
    </xf>
    <xf numFmtId="3" fontId="0" fillId="0" borderId="84" xfId="0" applyNumberFormat="1" applyBorder="1" applyAlignment="1">
      <alignment horizontal="right" vertical="center" indent="1"/>
    </xf>
    <xf numFmtId="3" fontId="0" fillId="0" borderId="77" xfId="0" applyNumberFormat="1" applyBorder="1" applyAlignment="1">
      <alignment horizontal="right" vertical="center" indent="1"/>
    </xf>
    <xf numFmtId="3" fontId="0" fillId="0" borderId="84" xfId="0" applyNumberFormat="1" applyBorder="1" applyAlignment="1">
      <alignment horizontal="center" vertical="center"/>
    </xf>
    <xf numFmtId="3" fontId="0" fillId="0" borderId="69" xfId="0" applyNumberFormat="1" applyBorder="1" applyAlignment="1">
      <alignment horizontal="center" vertical="center"/>
    </xf>
    <xf numFmtId="3" fontId="0" fillId="2" borderId="59" xfId="0" applyNumberFormat="1" applyFill="1" applyBorder="1" applyAlignment="1">
      <alignment horizontal="right" vertical="center" indent="1"/>
    </xf>
    <xf numFmtId="3" fontId="0" fillId="2" borderId="60" xfId="0" applyNumberFormat="1" applyFill="1" applyBorder="1" applyAlignment="1">
      <alignment horizontal="right" vertical="center" indent="1"/>
    </xf>
    <xf numFmtId="3" fontId="0" fillId="0" borderId="59" xfId="0" applyNumberFormat="1" applyBorder="1" applyAlignment="1">
      <alignment horizontal="right" vertical="center" indent="1"/>
    </xf>
    <xf numFmtId="3" fontId="0" fillId="0" borderId="60" xfId="0" applyNumberFormat="1" applyBorder="1" applyAlignment="1">
      <alignment horizontal="right" vertical="center" indent="1"/>
    </xf>
    <xf numFmtId="3" fontId="0" fillId="0" borderId="21" xfId="0" applyNumberFormat="1" applyBorder="1" applyAlignment="1">
      <alignment horizontal="right" vertical="center" indent="1"/>
    </xf>
    <xf numFmtId="3" fontId="0" fillId="0" borderId="89" xfId="0" applyNumberFormat="1" applyBorder="1" applyAlignment="1">
      <alignment horizontal="center" vertical="center"/>
    </xf>
    <xf numFmtId="3" fontId="0" fillId="0" borderId="77" xfId="0" applyNumberFormat="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64" fontId="0" fillId="0" borderId="53" xfId="0" applyNumberFormat="1" applyBorder="1" applyAlignment="1">
      <alignment horizontal="right" vertical="center" indent="1"/>
    </xf>
    <xf numFmtId="164" fontId="0" fillId="0" borderId="54" xfId="0" applyNumberFormat="1" applyBorder="1" applyAlignment="1">
      <alignment horizontal="right" vertical="center" indent="1"/>
    </xf>
    <xf numFmtId="164" fontId="0" fillId="0" borderId="20" xfId="0" applyNumberFormat="1" applyBorder="1" applyAlignment="1">
      <alignment horizontal="right" vertical="center" indent="1"/>
    </xf>
    <xf numFmtId="164" fontId="0" fillId="0" borderId="49" xfId="0" applyNumberFormat="1" applyBorder="1" applyAlignment="1">
      <alignment horizontal="center" vertical="center" wrapText="1"/>
    </xf>
    <xf numFmtId="164" fontId="0" fillId="0" borderId="50" xfId="0" applyNumberFormat="1" applyBorder="1" applyAlignment="1">
      <alignment horizontal="center" vertical="center" wrapText="1"/>
    </xf>
    <xf numFmtId="164" fontId="0" fillId="0" borderId="55" xfId="0" applyNumberFormat="1" applyBorder="1" applyAlignment="1">
      <alignment horizontal="center" vertical="center" wrapText="1"/>
    </xf>
    <xf numFmtId="164" fontId="0" fillId="0" borderId="56"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57" xfId="0" applyNumberFormat="1" applyBorder="1" applyAlignment="1">
      <alignment horizontal="center" vertical="center" wrapText="1"/>
    </xf>
    <xf numFmtId="164" fontId="0" fillId="0" borderId="51" xfId="0" applyNumberFormat="1" applyBorder="1" applyAlignment="1">
      <alignment horizontal="center" vertical="center" wrapText="1"/>
    </xf>
    <xf numFmtId="164" fontId="0" fillId="0" borderId="52" xfId="0" applyNumberFormat="1" applyBorder="1" applyAlignment="1">
      <alignment horizontal="center" vertical="center" wrapText="1"/>
    </xf>
    <xf numFmtId="164" fontId="0" fillId="0" borderId="58" xfId="0" applyNumberFormat="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0" fontId="0" fillId="0" borderId="102" xfId="1" applyNumberFormat="1" applyFont="1" applyBorder="1" applyAlignment="1">
      <alignment horizontal="right" vertical="center" indent="1"/>
    </xf>
    <xf numFmtId="10" fontId="0" fillId="0" borderId="99" xfId="1" applyNumberFormat="1" applyFont="1" applyBorder="1" applyAlignment="1">
      <alignment horizontal="right" vertical="center" indent="1"/>
    </xf>
    <xf numFmtId="3" fontId="0" fillId="0" borderId="123" xfId="0" applyNumberFormat="1" applyBorder="1" applyAlignment="1">
      <alignment horizontal="right" vertical="center" indent="1"/>
    </xf>
    <xf numFmtId="3" fontId="0" fillId="0" borderId="122" xfId="0" applyNumberFormat="1" applyBorder="1" applyAlignment="1">
      <alignment horizontal="right" vertical="center" indent="1"/>
    </xf>
    <xf numFmtId="3" fontId="0" fillId="0" borderId="4" xfId="0" applyNumberFormat="1" applyBorder="1" applyAlignment="1">
      <alignment horizontal="right" vertical="center" indent="1"/>
    </xf>
    <xf numFmtId="3" fontId="0" fillId="0" borderId="7" xfId="0" applyNumberFormat="1" applyBorder="1" applyAlignment="1">
      <alignment horizontal="right" vertical="center" indent="1"/>
    </xf>
    <xf numFmtId="0" fontId="0" fillId="0" borderId="1" xfId="0" applyBorder="1" applyAlignment="1">
      <alignment horizontal="center" vertical="center"/>
    </xf>
    <xf numFmtId="0" fontId="0" fillId="0" borderId="93" xfId="0" applyBorder="1" applyAlignment="1">
      <alignment horizontal="center" vertical="center"/>
    </xf>
    <xf numFmtId="3" fontId="0" fillId="2" borderId="45" xfId="0" applyNumberFormat="1" applyFill="1" applyBorder="1" applyAlignment="1">
      <alignment horizontal="right" vertical="center" indent="1"/>
    </xf>
    <xf numFmtId="0" fontId="0" fillId="2" borderId="16" xfId="0" applyFill="1" applyBorder="1" applyAlignment="1">
      <alignment horizontal="right" vertical="center" indent="1"/>
    </xf>
    <xf numFmtId="0" fontId="0" fillId="0" borderId="23" xfId="0" applyBorder="1" applyAlignment="1">
      <alignment horizontal="center"/>
    </xf>
    <xf numFmtId="0" fontId="0" fillId="0" borderId="3" xfId="0" applyBorder="1" applyAlignment="1">
      <alignment horizontal="center"/>
    </xf>
    <xf numFmtId="3" fontId="0" fillId="2" borderId="47" xfId="0" applyNumberFormat="1" applyFill="1" applyBorder="1" applyAlignment="1">
      <alignment horizontal="right" vertical="center" indent="2"/>
    </xf>
    <xf numFmtId="3" fontId="0" fillId="2" borderId="48" xfId="0" applyNumberFormat="1" applyFill="1" applyBorder="1" applyAlignment="1">
      <alignment horizontal="right" vertical="center" indent="2"/>
    </xf>
    <xf numFmtId="164" fontId="0" fillId="2" borderId="53" xfId="0" applyNumberFormat="1" applyFill="1" applyBorder="1" applyAlignment="1">
      <alignment horizontal="right" vertical="center" indent="1"/>
    </xf>
    <xf numFmtId="164" fontId="0" fillId="2" borderId="54" xfId="0" applyNumberFormat="1" applyFill="1" applyBorder="1" applyAlignment="1">
      <alignment horizontal="right" vertical="center" inden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1" xfId="0" applyBorder="1" applyAlignment="1">
      <alignment horizontal="center" vertical="center" wrapText="1"/>
    </xf>
    <xf numFmtId="3" fontId="0" fillId="0" borderId="90" xfId="0" applyNumberFormat="1" applyBorder="1" applyAlignment="1">
      <alignment horizontal="center" vertical="center"/>
    </xf>
    <xf numFmtId="3" fontId="0" fillId="0" borderId="78" xfId="0" applyNumberFormat="1" applyBorder="1" applyAlignment="1">
      <alignment horizontal="center" vertical="center"/>
    </xf>
    <xf numFmtId="3" fontId="0" fillId="0" borderId="91"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3" fontId="0" fillId="0" borderId="4" xfId="0" applyNumberFormat="1" applyBorder="1" applyAlignment="1">
      <alignment horizontal="center"/>
    </xf>
    <xf numFmtId="3" fontId="0" fillId="0" borderId="124" xfId="0" applyNumberFormat="1" applyBorder="1" applyAlignment="1">
      <alignment horizontal="center"/>
    </xf>
    <xf numFmtId="10" fontId="0" fillId="0" borderId="103" xfId="1" applyNumberFormat="1" applyFont="1" applyBorder="1" applyAlignment="1">
      <alignment horizontal="right" vertical="center" indent="1"/>
    </xf>
    <xf numFmtId="3" fontId="0" fillId="0" borderId="113" xfId="0" applyNumberFormat="1" applyBorder="1" applyAlignment="1">
      <alignment horizontal="center" vertical="center"/>
    </xf>
    <xf numFmtId="0" fontId="6" fillId="16" borderId="1" xfId="2" applyBorder="1"/>
    <xf numFmtId="0" fontId="6" fillId="16" borderId="2" xfId="2" applyBorder="1"/>
    <xf numFmtId="3" fontId="6" fillId="16" borderId="8" xfId="2" applyNumberFormat="1" applyBorder="1" applyAlignment="1">
      <alignment horizontal="right" vertical="center" indent="2"/>
    </xf>
    <xf numFmtId="164" fontId="6" fillId="16" borderId="11" xfId="2" applyNumberFormat="1" applyBorder="1" applyAlignment="1">
      <alignment horizontal="right" indent="1"/>
    </xf>
    <xf numFmtId="3" fontId="6" fillId="16" borderId="12" xfId="2" applyNumberFormat="1" applyBorder="1" applyAlignment="1">
      <alignment horizontal="right" indent="1"/>
    </xf>
    <xf numFmtId="3" fontId="6" fillId="16" borderId="13" xfId="2" applyNumberFormat="1" applyBorder="1" applyAlignment="1">
      <alignment horizontal="right" indent="1"/>
    </xf>
    <xf numFmtId="3" fontId="6" fillId="16" borderId="23" xfId="2" applyNumberFormat="1" applyBorder="1" applyAlignment="1">
      <alignment horizontal="right" indent="1"/>
    </xf>
    <xf numFmtId="10" fontId="6" fillId="16" borderId="99" xfId="2" applyNumberFormat="1" applyBorder="1" applyAlignment="1">
      <alignment horizontal="right" indent="1"/>
    </xf>
  </cellXfs>
  <cellStyles count="3">
    <cellStyle name="Insatisfaisant" xfId="2" builtinId="27"/>
    <cellStyle name="Normal" xfId="0" builtinId="0"/>
    <cellStyle name="Pourcentage" xfId="1" builtinId="5"/>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B586-5D47-4A88-AE23-D3A2BF3C107A}">
  <dimension ref="A1:P67"/>
  <sheetViews>
    <sheetView tabSelected="1" topLeftCell="A43" zoomScaleNormal="100" workbookViewId="0">
      <selection activeCell="K56" sqref="K56"/>
    </sheetView>
  </sheetViews>
  <sheetFormatPr baseColWidth="10" defaultRowHeight="15" x14ac:dyDescent="0.25"/>
  <cols>
    <col min="1" max="1" width="18" customWidth="1"/>
    <col min="2" max="2" width="45.5703125" bestFit="1" customWidth="1"/>
    <col min="3" max="3" width="18.7109375" style="15" customWidth="1"/>
    <col min="4" max="4" width="10" style="18" bestFit="1" customWidth="1"/>
    <col min="5" max="5" width="10" style="15" bestFit="1" customWidth="1"/>
    <col min="6" max="6" width="6.85546875" style="1" bestFit="1" customWidth="1"/>
    <col min="7" max="7" width="9" style="1" bestFit="1" customWidth="1"/>
    <col min="8" max="8" width="12.42578125" style="1" bestFit="1" customWidth="1"/>
    <col min="9" max="10" width="11.140625" style="54" bestFit="1" customWidth="1"/>
    <col min="11" max="11" width="12.42578125" style="54" bestFit="1" customWidth="1"/>
    <col min="12" max="12" width="11.42578125" style="54"/>
    <col min="13" max="13" width="11.42578125" style="262"/>
  </cols>
  <sheetData>
    <row r="1" spans="1:13" ht="63.75" customHeight="1" thickTop="1" thickBot="1" x14ac:dyDescent="0.3">
      <c r="A1" s="356" t="s">
        <v>38</v>
      </c>
      <c r="B1" s="357"/>
      <c r="C1" s="12" t="s">
        <v>41</v>
      </c>
      <c r="D1" s="366" t="s">
        <v>40</v>
      </c>
      <c r="E1" s="367"/>
      <c r="F1" s="368"/>
      <c r="G1" s="372" t="s">
        <v>37</v>
      </c>
      <c r="H1" s="373"/>
      <c r="I1" s="373"/>
      <c r="J1" s="373"/>
      <c r="K1" s="373"/>
      <c r="L1" s="373"/>
      <c r="M1" s="374"/>
    </row>
    <row r="2" spans="1:13" ht="16.5" thickTop="1" thickBot="1" x14ac:dyDescent="0.3">
      <c r="A2" s="2"/>
      <c r="B2" s="71"/>
      <c r="C2" s="13"/>
      <c r="D2" s="16"/>
      <c r="E2" s="19"/>
      <c r="F2" s="5"/>
      <c r="G2" s="360">
        <v>2014</v>
      </c>
      <c r="H2" s="361"/>
      <c r="I2" s="48">
        <v>2015</v>
      </c>
      <c r="J2" s="48">
        <v>2016</v>
      </c>
      <c r="K2" s="236">
        <v>2017</v>
      </c>
      <c r="L2" s="375" t="s">
        <v>213</v>
      </c>
      <c r="M2" s="376"/>
    </row>
    <row r="3" spans="1:13" ht="18.75" thickTop="1" thickBot="1" x14ac:dyDescent="0.3">
      <c r="A3" s="70"/>
      <c r="B3" s="72"/>
      <c r="C3" s="14"/>
      <c r="D3" s="17" t="s">
        <v>39</v>
      </c>
      <c r="E3" s="20" t="s">
        <v>44</v>
      </c>
      <c r="F3" s="6" t="s">
        <v>43</v>
      </c>
      <c r="G3" s="69" t="s">
        <v>45</v>
      </c>
      <c r="H3" s="7" t="s">
        <v>46</v>
      </c>
      <c r="I3" s="49" t="s">
        <v>46</v>
      </c>
      <c r="J3" s="49" t="s">
        <v>46</v>
      </c>
      <c r="K3" s="48" t="s">
        <v>46</v>
      </c>
      <c r="L3" s="236" t="s">
        <v>46</v>
      </c>
      <c r="M3" s="248" t="s">
        <v>211</v>
      </c>
    </row>
    <row r="4" spans="1:13" ht="15.75" thickTop="1" x14ac:dyDescent="0.25">
      <c r="A4" s="303" t="s">
        <v>56</v>
      </c>
      <c r="B4" s="91" t="s">
        <v>53</v>
      </c>
      <c r="C4" s="92">
        <v>8000</v>
      </c>
      <c r="D4" s="93">
        <v>151104</v>
      </c>
      <c r="E4" s="94">
        <v>8000</v>
      </c>
      <c r="F4" s="95">
        <v>400</v>
      </c>
      <c r="G4" s="96">
        <v>3235</v>
      </c>
      <c r="H4" s="97">
        <v>1180700</v>
      </c>
      <c r="I4" s="98">
        <v>1110000</v>
      </c>
      <c r="J4" s="99">
        <v>1206500</v>
      </c>
      <c r="K4" s="100">
        <v>848660</v>
      </c>
      <c r="L4" s="237">
        <f>K4-H4</f>
        <v>-332040</v>
      </c>
      <c r="M4" s="249">
        <f>L4/H4</f>
        <v>-0.28122300330312527</v>
      </c>
    </row>
    <row r="5" spans="1:13" x14ac:dyDescent="0.25">
      <c r="A5" s="304"/>
      <c r="B5" s="91" t="s">
        <v>54</v>
      </c>
      <c r="C5" s="92">
        <v>2000</v>
      </c>
      <c r="D5" s="93">
        <v>210715</v>
      </c>
      <c r="E5" s="94">
        <v>2000</v>
      </c>
      <c r="F5" s="95"/>
      <c r="G5" s="96">
        <v>1373</v>
      </c>
      <c r="H5" s="97">
        <v>501000</v>
      </c>
      <c r="I5" s="98">
        <v>457500</v>
      </c>
      <c r="J5" s="99">
        <v>462369</v>
      </c>
      <c r="K5" s="100">
        <v>474350</v>
      </c>
      <c r="L5" s="237">
        <f t="shared" ref="L5:L27" si="0">K5-H5</f>
        <v>-26650</v>
      </c>
      <c r="M5" s="250">
        <f t="shared" ref="M5:M28" si="1">L5/H5</f>
        <v>-5.3193612774451095E-2</v>
      </c>
    </row>
    <row r="6" spans="1:13" x14ac:dyDescent="0.25">
      <c r="A6" s="304"/>
      <c r="B6" s="91" t="s">
        <v>0</v>
      </c>
      <c r="C6" s="92">
        <v>4000</v>
      </c>
      <c r="D6" s="93">
        <v>150994</v>
      </c>
      <c r="E6" s="94">
        <v>2000</v>
      </c>
      <c r="F6" s="95">
        <v>200</v>
      </c>
      <c r="G6" s="96">
        <v>1346</v>
      </c>
      <c r="H6" s="97">
        <v>491200</v>
      </c>
      <c r="I6" s="98">
        <v>469429</v>
      </c>
      <c r="J6" s="101">
        <v>470700</v>
      </c>
      <c r="K6" s="102">
        <v>561650</v>
      </c>
      <c r="L6" s="237">
        <f t="shared" si="0"/>
        <v>70450</v>
      </c>
      <c r="M6" s="250">
        <f t="shared" si="1"/>
        <v>0.14342426710097719</v>
      </c>
    </row>
    <row r="7" spans="1:13" x14ac:dyDescent="0.25">
      <c r="A7" s="304"/>
      <c r="B7" s="91" t="s">
        <v>51</v>
      </c>
      <c r="C7" s="362">
        <v>24000</v>
      </c>
      <c r="D7" s="364">
        <v>271181</v>
      </c>
      <c r="E7" s="324">
        <v>20000</v>
      </c>
      <c r="F7" s="103"/>
      <c r="G7" s="96">
        <v>16134</v>
      </c>
      <c r="H7" s="97">
        <v>5888800</v>
      </c>
      <c r="I7" s="98">
        <v>6333100</v>
      </c>
      <c r="J7" s="101">
        <v>6057400</v>
      </c>
      <c r="K7" s="102">
        <v>6130100</v>
      </c>
      <c r="L7" s="237">
        <f t="shared" si="0"/>
        <v>241300</v>
      </c>
      <c r="M7" s="250">
        <f t="shared" si="1"/>
        <v>4.0976090205135172E-2</v>
      </c>
    </row>
    <row r="8" spans="1:13" x14ac:dyDescent="0.25">
      <c r="A8" s="304"/>
      <c r="B8" s="91" t="s">
        <v>52</v>
      </c>
      <c r="C8" s="363"/>
      <c r="D8" s="365"/>
      <c r="E8" s="325"/>
      <c r="F8" s="104"/>
      <c r="G8" s="96">
        <v>98</v>
      </c>
      <c r="H8" s="97">
        <v>35818</v>
      </c>
      <c r="I8" s="98">
        <v>27200</v>
      </c>
      <c r="J8" s="101">
        <v>30400</v>
      </c>
      <c r="K8" s="102">
        <v>29280</v>
      </c>
      <c r="L8" s="237">
        <f t="shared" si="0"/>
        <v>-6538</v>
      </c>
      <c r="M8" s="250">
        <f t="shared" si="1"/>
        <v>-0.18253392149198727</v>
      </c>
    </row>
    <row r="9" spans="1:13" x14ac:dyDescent="0.25">
      <c r="A9" s="304"/>
      <c r="B9" s="55" t="s">
        <v>50</v>
      </c>
      <c r="C9" s="56">
        <v>28500</v>
      </c>
      <c r="D9" s="57">
        <v>230987</v>
      </c>
      <c r="E9" s="58">
        <v>44000</v>
      </c>
      <c r="F9" s="59">
        <v>1800</v>
      </c>
      <c r="G9" s="60">
        <v>15390</v>
      </c>
      <c r="H9" s="61">
        <v>5617300</v>
      </c>
      <c r="I9" s="52">
        <v>4828500</v>
      </c>
      <c r="J9" s="85">
        <v>4530500</v>
      </c>
      <c r="K9" s="73">
        <v>4547100</v>
      </c>
      <c r="L9" s="238">
        <f t="shared" si="0"/>
        <v>-1070200</v>
      </c>
      <c r="M9" s="251">
        <f t="shared" si="1"/>
        <v>-0.19051857654033078</v>
      </c>
    </row>
    <row r="10" spans="1:13" x14ac:dyDescent="0.25">
      <c r="A10" s="304"/>
      <c r="B10" s="65" t="s">
        <v>55</v>
      </c>
      <c r="C10" s="45">
        <v>1400</v>
      </c>
      <c r="D10" s="32">
        <v>210800</v>
      </c>
      <c r="E10" s="33">
        <v>1500</v>
      </c>
      <c r="F10" s="34">
        <v>80</v>
      </c>
      <c r="G10" s="23">
        <v>696</v>
      </c>
      <c r="H10" s="24">
        <v>254198</v>
      </c>
      <c r="I10" s="50">
        <v>249420</v>
      </c>
      <c r="J10" s="86">
        <v>249880</v>
      </c>
      <c r="K10" s="74">
        <v>248080</v>
      </c>
      <c r="L10" s="238">
        <f t="shared" si="0"/>
        <v>-6118</v>
      </c>
      <c r="M10" s="251">
        <f t="shared" si="1"/>
        <v>-2.4067852618824697E-2</v>
      </c>
    </row>
    <row r="11" spans="1:13" x14ac:dyDescent="0.25">
      <c r="A11" s="304"/>
      <c r="B11" s="65" t="s">
        <v>26</v>
      </c>
      <c r="C11" s="45">
        <v>1800</v>
      </c>
      <c r="D11" s="32">
        <v>10791</v>
      </c>
      <c r="E11" s="33">
        <v>2000</v>
      </c>
      <c r="F11" s="34">
        <v>105</v>
      </c>
      <c r="G11" s="60">
        <v>1048</v>
      </c>
      <c r="H11" s="61">
        <v>382686</v>
      </c>
      <c r="I11" s="50">
        <v>444880</v>
      </c>
      <c r="J11" s="86">
        <v>424900</v>
      </c>
      <c r="K11" s="74">
        <v>435120</v>
      </c>
      <c r="L11" s="238">
        <f t="shared" si="0"/>
        <v>52434</v>
      </c>
      <c r="M11" s="251">
        <f t="shared" si="1"/>
        <v>0.13701572568633291</v>
      </c>
    </row>
    <row r="12" spans="1:13" x14ac:dyDescent="0.25">
      <c r="A12" s="304"/>
      <c r="B12" s="105" t="s">
        <v>1</v>
      </c>
      <c r="C12" s="106">
        <v>4800</v>
      </c>
      <c r="D12" s="107">
        <v>150994</v>
      </c>
      <c r="E12" s="108">
        <v>4200</v>
      </c>
      <c r="F12" s="109">
        <v>210</v>
      </c>
      <c r="G12" s="110">
        <v>1707</v>
      </c>
      <c r="H12" s="111">
        <v>623000</v>
      </c>
      <c r="I12" s="112">
        <v>569200</v>
      </c>
      <c r="J12" s="99">
        <v>259870</v>
      </c>
      <c r="K12" s="113">
        <v>452210</v>
      </c>
      <c r="L12" s="237">
        <f t="shared" si="0"/>
        <v>-170790</v>
      </c>
      <c r="M12" s="250">
        <f t="shared" si="1"/>
        <v>-0.27414125200642053</v>
      </c>
    </row>
    <row r="13" spans="1:13" x14ac:dyDescent="0.25">
      <c r="A13" s="304"/>
      <c r="B13" s="91" t="s">
        <v>2</v>
      </c>
      <c r="C13" s="92">
        <v>4000</v>
      </c>
      <c r="D13" s="93">
        <v>310305</v>
      </c>
      <c r="E13" s="94">
        <v>2800</v>
      </c>
      <c r="F13" s="95">
        <v>200</v>
      </c>
      <c r="G13" s="96">
        <v>2225</v>
      </c>
      <c r="H13" s="97">
        <v>812300</v>
      </c>
      <c r="I13" s="98">
        <v>808720</v>
      </c>
      <c r="J13" s="101">
        <v>750350</v>
      </c>
      <c r="K13" s="102">
        <v>1037450</v>
      </c>
      <c r="L13" s="237">
        <f t="shared" si="0"/>
        <v>225150</v>
      </c>
      <c r="M13" s="250">
        <f t="shared" si="1"/>
        <v>0.27717592022651727</v>
      </c>
    </row>
    <row r="14" spans="1:13" x14ac:dyDescent="0.25">
      <c r="A14" s="304"/>
      <c r="B14" s="91" t="s">
        <v>48</v>
      </c>
      <c r="C14" s="92">
        <v>7000</v>
      </c>
      <c r="D14" s="93">
        <v>270395</v>
      </c>
      <c r="E14" s="94">
        <v>4500</v>
      </c>
      <c r="F14" s="95"/>
      <c r="G14" s="96">
        <v>933</v>
      </c>
      <c r="H14" s="97">
        <v>340500</v>
      </c>
      <c r="I14" s="98">
        <v>423700</v>
      </c>
      <c r="J14" s="101">
        <v>495500</v>
      </c>
      <c r="K14" s="102">
        <v>39095</v>
      </c>
      <c r="L14" s="237">
        <f t="shared" si="0"/>
        <v>-301405</v>
      </c>
      <c r="M14" s="250">
        <f t="shared" si="1"/>
        <v>-0.88518355359765055</v>
      </c>
    </row>
    <row r="15" spans="1:13" x14ac:dyDescent="0.25">
      <c r="A15" s="304"/>
      <c r="B15" s="91" t="s">
        <v>49</v>
      </c>
      <c r="C15" s="92">
        <v>560</v>
      </c>
      <c r="D15" s="364">
        <v>30893</v>
      </c>
      <c r="E15" s="324">
        <v>1400</v>
      </c>
      <c r="F15" s="358">
        <v>70</v>
      </c>
      <c r="G15" s="96">
        <v>172</v>
      </c>
      <c r="H15" s="97">
        <v>62860</v>
      </c>
      <c r="I15" s="98">
        <v>67800</v>
      </c>
      <c r="J15" s="101">
        <v>72720</v>
      </c>
      <c r="K15" s="102">
        <v>212410</v>
      </c>
      <c r="L15" s="237">
        <f t="shared" si="0"/>
        <v>149550</v>
      </c>
      <c r="M15" s="250">
        <f t="shared" si="1"/>
        <v>2.3790964047088767</v>
      </c>
    </row>
    <row r="16" spans="1:13" x14ac:dyDescent="0.25">
      <c r="A16" s="304"/>
      <c r="B16" s="91" t="s">
        <v>3</v>
      </c>
      <c r="C16" s="92">
        <v>900</v>
      </c>
      <c r="D16" s="365"/>
      <c r="E16" s="325"/>
      <c r="F16" s="359"/>
      <c r="G16" s="96">
        <v>563</v>
      </c>
      <c r="H16" s="97">
        <v>205520</v>
      </c>
      <c r="I16" s="98">
        <v>207570</v>
      </c>
      <c r="J16" s="101">
        <v>208380</v>
      </c>
      <c r="K16" s="102">
        <v>197870</v>
      </c>
      <c r="L16" s="237">
        <f t="shared" si="0"/>
        <v>-7650</v>
      </c>
      <c r="M16" s="250">
        <f t="shared" si="1"/>
        <v>-3.7222654729466717E-2</v>
      </c>
    </row>
    <row r="17" spans="1:13" x14ac:dyDescent="0.25">
      <c r="A17" s="304"/>
      <c r="B17" s="114" t="s">
        <v>27</v>
      </c>
      <c r="C17" s="115">
        <v>1500</v>
      </c>
      <c r="D17" s="116">
        <v>290900</v>
      </c>
      <c r="E17" s="117">
        <v>1000</v>
      </c>
      <c r="F17" s="103">
        <v>160</v>
      </c>
      <c r="G17" s="118">
        <v>489</v>
      </c>
      <c r="H17" s="119">
        <v>178473</v>
      </c>
      <c r="I17" s="120">
        <v>197970</v>
      </c>
      <c r="J17" s="121">
        <v>201620</v>
      </c>
      <c r="K17" s="122">
        <v>173275</v>
      </c>
      <c r="L17" s="237">
        <f t="shared" si="0"/>
        <v>-5198</v>
      </c>
      <c r="M17" s="250">
        <f t="shared" si="1"/>
        <v>-2.9124853619314967E-2</v>
      </c>
    </row>
    <row r="18" spans="1:13" ht="15.75" thickBot="1" x14ac:dyDescent="0.3">
      <c r="A18" s="305"/>
      <c r="B18" s="123" t="s">
        <v>4</v>
      </c>
      <c r="C18" s="124">
        <v>50000</v>
      </c>
      <c r="D18" s="125">
        <v>151185</v>
      </c>
      <c r="E18" s="126">
        <v>75000</v>
      </c>
      <c r="F18" s="127"/>
      <c r="G18" s="128">
        <v>17361</v>
      </c>
      <c r="H18" s="129">
        <v>6336850</v>
      </c>
      <c r="I18" s="130">
        <v>6036450</v>
      </c>
      <c r="J18" s="131">
        <v>5952100</v>
      </c>
      <c r="K18" s="132">
        <v>6582900</v>
      </c>
      <c r="L18" s="239">
        <f t="shared" si="0"/>
        <v>246050</v>
      </c>
      <c r="M18" s="252">
        <f t="shared" si="1"/>
        <v>3.8828439997790704E-2</v>
      </c>
    </row>
    <row r="19" spans="1:13" ht="16.5" thickTop="1" thickBot="1" x14ac:dyDescent="0.3">
      <c r="A19" s="133" t="s">
        <v>60</v>
      </c>
      <c r="B19" s="134"/>
      <c r="C19" s="136">
        <f>C4+C5+C6+C7+C12+C13+C14+C15+C16+C17+C18</f>
        <v>106760</v>
      </c>
      <c r="D19" s="135"/>
      <c r="E19" s="136">
        <f>E4+E5+E6+E7+E12+E13+E14+E15+E16+E17+E18</f>
        <v>120900</v>
      </c>
      <c r="F19" s="137"/>
      <c r="G19" s="136">
        <f>G4+G5+G6+G7+G12+G13+G14+G15+G16+G17+G18</f>
        <v>45538</v>
      </c>
      <c r="H19" s="136">
        <f t="shared" ref="H19:L19" si="2">H4+H5+H6+H7+H12+H13+H14+H15+H16+H17+H18</f>
        <v>16621203</v>
      </c>
      <c r="I19" s="136">
        <f t="shared" si="2"/>
        <v>16681439</v>
      </c>
      <c r="J19" s="136">
        <f t="shared" si="2"/>
        <v>16137509</v>
      </c>
      <c r="K19" s="136">
        <f>K4+K5+K6+K7+K12+K13+K14+K15+K16+K17+K18+K8</f>
        <v>16739250</v>
      </c>
      <c r="L19" s="246">
        <f t="shared" si="2"/>
        <v>88767</v>
      </c>
      <c r="M19" s="253">
        <f t="shared" si="1"/>
        <v>5.3405881632033496E-3</v>
      </c>
    </row>
    <row r="20" spans="1:13" ht="16.5" thickTop="1" thickBot="1" x14ac:dyDescent="0.3">
      <c r="A20" s="138" t="s">
        <v>61</v>
      </c>
      <c r="B20" s="139"/>
      <c r="C20" s="140">
        <f>SUM(C4:C18)</f>
        <v>138460</v>
      </c>
      <c r="D20" s="140"/>
      <c r="E20" s="140">
        <f t="shared" ref="E20:L20" si="3">SUM(E4:E18)</f>
        <v>168400</v>
      </c>
      <c r="F20" s="140">
        <f t="shared" si="3"/>
        <v>3225</v>
      </c>
      <c r="G20" s="140">
        <f t="shared" si="3"/>
        <v>62770</v>
      </c>
      <c r="H20" s="140">
        <f t="shared" si="3"/>
        <v>22911205</v>
      </c>
      <c r="I20" s="140">
        <f t="shared" si="3"/>
        <v>22231439</v>
      </c>
      <c r="J20" s="140">
        <f t="shared" si="3"/>
        <v>21373189</v>
      </c>
      <c r="K20" s="140">
        <f>SUM(K4:K18)</f>
        <v>21969550</v>
      </c>
      <c r="L20" s="235">
        <f t="shared" si="3"/>
        <v>-941655</v>
      </c>
      <c r="M20" s="254">
        <f t="shared" si="1"/>
        <v>-4.1100195297453804E-2</v>
      </c>
    </row>
    <row r="21" spans="1:13" ht="15.75" thickTop="1" x14ac:dyDescent="0.25">
      <c r="A21" s="345" t="s">
        <v>5</v>
      </c>
      <c r="B21" s="55" t="s">
        <v>6</v>
      </c>
      <c r="C21" s="56">
        <v>6000</v>
      </c>
      <c r="D21" s="57">
        <v>111094</v>
      </c>
      <c r="E21" s="58">
        <v>12000</v>
      </c>
      <c r="F21" s="59">
        <v>600</v>
      </c>
      <c r="G21" s="60">
        <v>1013</v>
      </c>
      <c r="H21" s="90">
        <v>369852</v>
      </c>
      <c r="I21" s="52">
        <v>351622</v>
      </c>
      <c r="J21" s="85">
        <v>367780</v>
      </c>
      <c r="K21" s="73">
        <v>458420</v>
      </c>
      <c r="L21" s="240">
        <f t="shared" si="0"/>
        <v>88568</v>
      </c>
      <c r="M21" s="255">
        <f>L21/H21</f>
        <v>0.23946876047716384</v>
      </c>
    </row>
    <row r="22" spans="1:13" x14ac:dyDescent="0.25">
      <c r="A22" s="345"/>
      <c r="B22" s="9" t="s">
        <v>7</v>
      </c>
      <c r="C22" s="45">
        <v>3000</v>
      </c>
      <c r="D22" s="333">
        <v>280391</v>
      </c>
      <c r="E22" s="326">
        <v>9600</v>
      </c>
      <c r="F22" s="34">
        <v>140</v>
      </c>
      <c r="G22" s="23">
        <v>929</v>
      </c>
      <c r="H22" s="24">
        <v>339101</v>
      </c>
      <c r="I22" s="322">
        <v>1422267</v>
      </c>
      <c r="J22" s="318">
        <v>1304610</v>
      </c>
      <c r="K22" s="306">
        <v>1251490</v>
      </c>
      <c r="L22" s="352">
        <f>K22-(H23+H22)</f>
        <v>-147239</v>
      </c>
      <c r="M22" s="350">
        <f>L22/(H22+H23)</f>
        <v>-0.10526628103085015</v>
      </c>
    </row>
    <row r="23" spans="1:13" x14ac:dyDescent="0.25">
      <c r="A23" s="345"/>
      <c r="B23" s="9" t="s">
        <v>8</v>
      </c>
      <c r="C23" s="45">
        <v>5000</v>
      </c>
      <c r="D23" s="334"/>
      <c r="E23" s="327"/>
      <c r="F23" s="34">
        <v>260</v>
      </c>
      <c r="G23" s="23">
        <v>2903</v>
      </c>
      <c r="H23" s="24">
        <v>1059628</v>
      </c>
      <c r="I23" s="323"/>
      <c r="J23" s="319"/>
      <c r="K23" s="308"/>
      <c r="L23" s="353"/>
      <c r="M23" s="377"/>
    </row>
    <row r="24" spans="1:13" x14ac:dyDescent="0.25">
      <c r="A24" s="345"/>
      <c r="B24" s="9" t="s">
        <v>9</v>
      </c>
      <c r="C24" s="45">
        <v>2800</v>
      </c>
      <c r="D24" s="32">
        <v>221184</v>
      </c>
      <c r="E24" s="33">
        <v>2000</v>
      </c>
      <c r="F24" s="34">
        <v>100</v>
      </c>
      <c r="G24" s="23">
        <v>407</v>
      </c>
      <c r="H24" s="24">
        <v>148675</v>
      </c>
      <c r="I24" s="322">
        <v>426259</v>
      </c>
      <c r="J24" s="318">
        <v>592520</v>
      </c>
      <c r="K24" s="306">
        <v>592110</v>
      </c>
      <c r="L24" s="352">
        <f>K24-(H24+H25)</f>
        <v>184758</v>
      </c>
      <c r="M24" s="350">
        <f>L24/(H24+H25)</f>
        <v>0.4535585930595652</v>
      </c>
    </row>
    <row r="25" spans="1:13" x14ac:dyDescent="0.25">
      <c r="A25" s="345"/>
      <c r="B25" s="9" t="s">
        <v>10</v>
      </c>
      <c r="C25" s="45">
        <v>2800</v>
      </c>
      <c r="D25" s="32">
        <v>221184</v>
      </c>
      <c r="E25" s="33">
        <v>2000</v>
      </c>
      <c r="F25" s="34">
        <v>100</v>
      </c>
      <c r="G25" s="23">
        <v>709</v>
      </c>
      <c r="H25" s="24">
        <v>258677</v>
      </c>
      <c r="I25" s="323"/>
      <c r="J25" s="319"/>
      <c r="K25" s="308"/>
      <c r="L25" s="353"/>
      <c r="M25" s="377"/>
    </row>
    <row r="26" spans="1:13" x14ac:dyDescent="0.25">
      <c r="A26" s="345"/>
      <c r="B26" s="9" t="s">
        <v>11</v>
      </c>
      <c r="C26" s="45">
        <v>2200</v>
      </c>
      <c r="D26" s="32">
        <v>140886</v>
      </c>
      <c r="E26" s="33">
        <v>2200</v>
      </c>
      <c r="F26" s="34">
        <v>110</v>
      </c>
      <c r="G26" s="23">
        <v>799</v>
      </c>
      <c r="H26" s="24">
        <v>291701</v>
      </c>
      <c r="I26" s="50">
        <v>322683</v>
      </c>
      <c r="J26" s="86">
        <v>325400</v>
      </c>
      <c r="K26" s="74">
        <v>305290</v>
      </c>
      <c r="L26" s="238">
        <f t="shared" si="0"/>
        <v>13589</v>
      </c>
      <c r="M26" s="251">
        <f t="shared" si="1"/>
        <v>4.6585373378905115E-2</v>
      </c>
    </row>
    <row r="27" spans="1:13" ht="15.75" thickBot="1" x14ac:dyDescent="0.3">
      <c r="A27" s="346"/>
      <c r="B27" s="10" t="s">
        <v>12</v>
      </c>
      <c r="C27" s="46">
        <v>1000</v>
      </c>
      <c r="D27" s="35">
        <v>240487</v>
      </c>
      <c r="E27" s="36">
        <v>2000</v>
      </c>
      <c r="F27" s="37">
        <v>100</v>
      </c>
      <c r="G27" s="25">
        <v>350</v>
      </c>
      <c r="H27" s="26">
        <v>127924</v>
      </c>
      <c r="I27" s="51">
        <v>128363</v>
      </c>
      <c r="J27" s="87">
        <v>130170</v>
      </c>
      <c r="K27" s="76">
        <v>117100</v>
      </c>
      <c r="L27" s="241">
        <f t="shared" si="0"/>
        <v>-10824</v>
      </c>
      <c r="M27" s="256">
        <f t="shared" si="1"/>
        <v>-8.4612738813670624E-2</v>
      </c>
    </row>
    <row r="28" spans="1:13" ht="16.5" thickTop="1" thickBot="1" x14ac:dyDescent="0.3">
      <c r="A28" s="141" t="s">
        <v>62</v>
      </c>
      <c r="B28" s="142"/>
      <c r="C28" s="143">
        <f>SUM(C21:C27)</f>
        <v>22800</v>
      </c>
      <c r="D28" s="143"/>
      <c r="E28" s="143">
        <f t="shared" ref="E28:L28" si="4">SUM(E21:E27)</f>
        <v>29800</v>
      </c>
      <c r="F28" s="144">
        <f t="shared" si="4"/>
        <v>1410</v>
      </c>
      <c r="G28" s="144">
        <f t="shared" si="4"/>
        <v>7110</v>
      </c>
      <c r="H28" s="144">
        <f t="shared" si="4"/>
        <v>2595558</v>
      </c>
      <c r="I28" s="144">
        <f t="shared" si="4"/>
        <v>2651194</v>
      </c>
      <c r="J28" s="144">
        <f t="shared" si="4"/>
        <v>2720480</v>
      </c>
      <c r="K28" s="144">
        <f>SUM(K21:K27)</f>
        <v>2724410</v>
      </c>
      <c r="L28" s="242">
        <f t="shared" si="4"/>
        <v>128852</v>
      </c>
      <c r="M28" s="257">
        <f t="shared" si="1"/>
        <v>4.9643275164723735E-2</v>
      </c>
    </row>
    <row r="29" spans="1:13" ht="15.75" thickTop="1" x14ac:dyDescent="0.25">
      <c r="A29" s="347" t="s">
        <v>57</v>
      </c>
      <c r="B29" s="8" t="s">
        <v>15</v>
      </c>
      <c r="C29" s="44">
        <v>6000</v>
      </c>
      <c r="D29" s="335">
        <v>120381</v>
      </c>
      <c r="E29" s="328">
        <v>20000</v>
      </c>
      <c r="F29" s="38">
        <v>300</v>
      </c>
      <c r="G29" s="21">
        <v>789</v>
      </c>
      <c r="H29" s="22">
        <v>288148</v>
      </c>
      <c r="I29" s="329">
        <v>4338924</v>
      </c>
      <c r="J29" s="369">
        <v>4789115</v>
      </c>
      <c r="K29" s="371">
        <v>4247946</v>
      </c>
      <c r="L29" s="354">
        <f>K29-(H29+H30+H31+H32+H33+H34)</f>
        <v>216667</v>
      </c>
      <c r="M29" s="351">
        <f>L29/(H29+H30+H31+H32+H33+H34)</f>
        <v>5.3746466071933993E-2</v>
      </c>
    </row>
    <row r="30" spans="1:13" x14ac:dyDescent="0.25">
      <c r="A30" s="348"/>
      <c r="B30" s="9" t="s">
        <v>16</v>
      </c>
      <c r="C30" s="45">
        <v>3000</v>
      </c>
      <c r="D30" s="312"/>
      <c r="E30" s="314"/>
      <c r="F30" s="39">
        <v>160</v>
      </c>
      <c r="G30" s="23">
        <v>1520</v>
      </c>
      <c r="H30" s="24">
        <v>554729</v>
      </c>
      <c r="I30" s="330"/>
      <c r="J30" s="370"/>
      <c r="K30" s="307"/>
      <c r="L30" s="355"/>
      <c r="M30" s="351"/>
    </row>
    <row r="31" spans="1:13" x14ac:dyDescent="0.25">
      <c r="A31" s="348"/>
      <c r="B31" s="9" t="s">
        <v>17</v>
      </c>
      <c r="C31" s="45">
        <v>1760</v>
      </c>
      <c r="D31" s="312"/>
      <c r="E31" s="314"/>
      <c r="F31" s="39">
        <v>80</v>
      </c>
      <c r="G31" s="23">
        <v>1344</v>
      </c>
      <c r="H31" s="24">
        <v>490522</v>
      </c>
      <c r="I31" s="330"/>
      <c r="J31" s="370"/>
      <c r="K31" s="307"/>
      <c r="L31" s="355"/>
      <c r="M31" s="351"/>
    </row>
    <row r="32" spans="1:13" x14ac:dyDescent="0.25">
      <c r="A32" s="348"/>
      <c r="B32" s="9" t="s">
        <v>18</v>
      </c>
      <c r="C32" s="45">
        <v>4200</v>
      </c>
      <c r="D32" s="312"/>
      <c r="E32" s="314"/>
      <c r="F32" s="39">
        <v>250</v>
      </c>
      <c r="G32" s="23">
        <v>2657</v>
      </c>
      <c r="H32" s="24">
        <v>969890</v>
      </c>
      <c r="I32" s="330"/>
      <c r="J32" s="370"/>
      <c r="K32" s="307"/>
      <c r="L32" s="355"/>
      <c r="M32" s="351"/>
    </row>
    <row r="33" spans="1:13" x14ac:dyDescent="0.25">
      <c r="A33" s="348"/>
      <c r="B33" s="9" t="s">
        <v>19</v>
      </c>
      <c r="C33" s="45">
        <v>1860</v>
      </c>
      <c r="D33" s="312"/>
      <c r="E33" s="314"/>
      <c r="F33" s="39">
        <v>165</v>
      </c>
      <c r="G33" s="23">
        <v>1033</v>
      </c>
      <c r="H33" s="24">
        <v>377110</v>
      </c>
      <c r="I33" s="330"/>
      <c r="J33" s="370"/>
      <c r="K33" s="307"/>
      <c r="L33" s="355"/>
      <c r="M33" s="351"/>
    </row>
    <row r="34" spans="1:13" x14ac:dyDescent="0.25">
      <c r="A34" s="348"/>
      <c r="B34" s="9" t="s">
        <v>20</v>
      </c>
      <c r="C34" s="45">
        <v>4680</v>
      </c>
      <c r="D34" s="334"/>
      <c r="E34" s="327"/>
      <c r="F34" s="39">
        <v>215</v>
      </c>
      <c r="G34" s="23">
        <v>3701</v>
      </c>
      <c r="H34" s="24">
        <v>1350880</v>
      </c>
      <c r="I34" s="323"/>
      <c r="J34" s="319"/>
      <c r="K34" s="308"/>
      <c r="L34" s="353"/>
      <c r="M34" s="377"/>
    </row>
    <row r="35" spans="1:13" ht="15" customHeight="1" x14ac:dyDescent="0.25">
      <c r="A35" s="348"/>
      <c r="B35" s="9" t="s">
        <v>21</v>
      </c>
      <c r="C35" s="45">
        <v>12000</v>
      </c>
      <c r="D35" s="336" t="s">
        <v>47</v>
      </c>
      <c r="E35" s="337"/>
      <c r="F35" s="338"/>
      <c r="G35" s="23">
        <v>5915</v>
      </c>
      <c r="H35" s="24">
        <v>2159006</v>
      </c>
      <c r="I35" s="320">
        <v>3169917</v>
      </c>
      <c r="J35" s="309">
        <v>2891965</v>
      </c>
      <c r="K35" s="306">
        <v>2831052</v>
      </c>
      <c r="L35" s="352">
        <f>K35-(H35+H36+H37+H38)</f>
        <v>-737654</v>
      </c>
      <c r="M35" s="350">
        <f>L35/(H35+H36+H37+H38)</f>
        <v>-0.20670069207158001</v>
      </c>
    </row>
    <row r="36" spans="1:13" x14ac:dyDescent="0.25">
      <c r="A36" s="348"/>
      <c r="B36" s="9" t="s">
        <v>22</v>
      </c>
      <c r="C36" s="45">
        <v>4000</v>
      </c>
      <c r="D36" s="339"/>
      <c r="E36" s="340"/>
      <c r="F36" s="341"/>
      <c r="G36" s="23">
        <v>1943</v>
      </c>
      <c r="H36" s="24">
        <v>709324</v>
      </c>
      <c r="I36" s="321"/>
      <c r="J36" s="310"/>
      <c r="K36" s="307"/>
      <c r="L36" s="355"/>
      <c r="M36" s="351"/>
    </row>
    <row r="37" spans="1:13" x14ac:dyDescent="0.25">
      <c r="A37" s="348"/>
      <c r="B37" s="9" t="s">
        <v>23</v>
      </c>
      <c r="C37" s="45">
        <v>4400</v>
      </c>
      <c r="D37" s="339"/>
      <c r="E37" s="340"/>
      <c r="F37" s="341"/>
      <c r="G37" s="23">
        <v>1291</v>
      </c>
      <c r="H37" s="24">
        <v>471192</v>
      </c>
      <c r="I37" s="321"/>
      <c r="J37" s="310"/>
      <c r="K37" s="307"/>
      <c r="L37" s="355"/>
      <c r="M37" s="351"/>
    </row>
    <row r="38" spans="1:13" x14ac:dyDescent="0.25">
      <c r="A38" s="348"/>
      <c r="B38" s="9" t="s">
        <v>24</v>
      </c>
      <c r="C38" s="45">
        <v>3000</v>
      </c>
      <c r="D38" s="342"/>
      <c r="E38" s="343"/>
      <c r="F38" s="344"/>
      <c r="G38" s="23">
        <v>628</v>
      </c>
      <c r="H38" s="24">
        <v>229184</v>
      </c>
      <c r="I38" s="321"/>
      <c r="J38" s="311"/>
      <c r="K38" s="308"/>
      <c r="L38" s="353"/>
      <c r="M38" s="351"/>
    </row>
    <row r="39" spans="1:13" ht="15.75" thickBot="1" x14ac:dyDescent="0.3">
      <c r="A39" s="349"/>
      <c r="B39" s="10" t="s">
        <v>25</v>
      </c>
      <c r="C39" s="46">
        <v>1280</v>
      </c>
      <c r="D39" s="35">
        <v>191212</v>
      </c>
      <c r="E39" s="36">
        <v>800</v>
      </c>
      <c r="F39" s="40">
        <v>65</v>
      </c>
      <c r="G39" s="25">
        <v>574</v>
      </c>
      <c r="H39" s="26">
        <v>209661</v>
      </c>
      <c r="I39" s="67">
        <v>163840</v>
      </c>
      <c r="J39" s="87">
        <v>154490</v>
      </c>
      <c r="K39" s="76">
        <v>174475</v>
      </c>
      <c r="L39" s="243">
        <f>K39-H39</f>
        <v>-35186</v>
      </c>
      <c r="M39" s="258">
        <f t="shared" ref="M39:M40" si="5">L39/H39</f>
        <v>-0.16782329570115567</v>
      </c>
    </row>
    <row r="40" spans="1:13" ht="16.5" thickTop="1" thickBot="1" x14ac:dyDescent="0.3">
      <c r="A40" s="145" t="s">
        <v>63</v>
      </c>
      <c r="B40" s="145"/>
      <c r="C40" s="146">
        <f>SUM(C29:C39)</f>
        <v>46180</v>
      </c>
      <c r="D40" s="147"/>
      <c r="E40" s="148"/>
      <c r="F40" s="149"/>
      <c r="G40" s="150">
        <f>SUM(G29:G39)</f>
        <v>21395</v>
      </c>
      <c r="H40" s="151">
        <f>SUM(H29:H39)</f>
        <v>7809646</v>
      </c>
      <c r="I40" s="152">
        <f>SUM(I29:I39)</f>
        <v>7672681</v>
      </c>
      <c r="J40" s="152">
        <f t="shared" ref="J40:L40" si="6">SUM(J29:J39)</f>
        <v>7835570</v>
      </c>
      <c r="K40" s="152">
        <f>SUM(K29:K39)</f>
        <v>7253473</v>
      </c>
      <c r="L40" s="247">
        <f t="shared" si="6"/>
        <v>-556173</v>
      </c>
      <c r="M40" s="259">
        <f t="shared" si="5"/>
        <v>-7.121616011788498E-2</v>
      </c>
    </row>
    <row r="41" spans="1:13" ht="15.75" thickTop="1" x14ac:dyDescent="0.25">
      <c r="A41" s="303" t="s">
        <v>58</v>
      </c>
      <c r="B41" s="8" t="s">
        <v>13</v>
      </c>
      <c r="C41" s="44"/>
      <c r="D41" s="29">
        <v>140185</v>
      </c>
      <c r="E41" s="30">
        <v>960</v>
      </c>
      <c r="F41" s="31">
        <v>40</v>
      </c>
      <c r="G41" s="21">
        <v>0</v>
      </c>
      <c r="H41" s="22">
        <v>0</v>
      </c>
      <c r="I41" s="52">
        <v>0</v>
      </c>
      <c r="J41" s="85">
        <v>0</v>
      </c>
      <c r="K41" s="73">
        <v>0</v>
      </c>
      <c r="L41" s="240">
        <f t="shared" ref="L41:L49" si="7">K41-H41</f>
        <v>0</v>
      </c>
      <c r="M41" s="255"/>
    </row>
    <row r="42" spans="1:13" x14ac:dyDescent="0.25">
      <c r="A42" s="304"/>
      <c r="B42" s="9" t="s">
        <v>14</v>
      </c>
      <c r="C42" s="45">
        <v>800</v>
      </c>
      <c r="D42" s="32">
        <v>101203</v>
      </c>
      <c r="E42" s="33">
        <v>2000</v>
      </c>
      <c r="F42" s="34">
        <v>100</v>
      </c>
      <c r="G42" s="23">
        <v>351</v>
      </c>
      <c r="H42" s="24">
        <v>128041</v>
      </c>
      <c r="I42" s="50">
        <v>138363</v>
      </c>
      <c r="J42" s="86">
        <v>157118</v>
      </c>
      <c r="K42" s="74">
        <v>156498</v>
      </c>
      <c r="L42" s="238">
        <f t="shared" si="7"/>
        <v>28457</v>
      </c>
      <c r="M42" s="251">
        <f>L42/H42</f>
        <v>0.22224912332768409</v>
      </c>
    </row>
    <row r="43" spans="1:13" x14ac:dyDescent="0.25">
      <c r="A43" s="304"/>
      <c r="B43" s="65" t="s">
        <v>34</v>
      </c>
      <c r="C43" s="45">
        <v>600</v>
      </c>
      <c r="D43" s="32">
        <v>100709</v>
      </c>
      <c r="E43" s="33">
        <v>500</v>
      </c>
      <c r="F43" s="39">
        <v>30</v>
      </c>
      <c r="G43" s="23">
        <v>324</v>
      </c>
      <c r="H43" s="24">
        <v>118282</v>
      </c>
      <c r="I43" s="50">
        <v>48501</v>
      </c>
      <c r="J43" s="86">
        <v>29107</v>
      </c>
      <c r="K43" s="74">
        <v>44057</v>
      </c>
      <c r="L43" s="238">
        <f t="shared" si="7"/>
        <v>-74225</v>
      </c>
      <c r="M43" s="251">
        <f t="shared" ref="M43:M51" si="8">L43/H43</f>
        <v>-0.62752574356199586</v>
      </c>
    </row>
    <row r="44" spans="1:13" ht="15.75" thickBot="1" x14ac:dyDescent="0.3">
      <c r="A44" s="304"/>
      <c r="B44" s="83" t="s">
        <v>32</v>
      </c>
      <c r="C44" s="56">
        <v>1280</v>
      </c>
      <c r="D44" s="312">
        <v>221105</v>
      </c>
      <c r="E44" s="314">
        <v>2000</v>
      </c>
      <c r="F44" s="316">
        <v>185</v>
      </c>
      <c r="G44" s="60">
        <v>561</v>
      </c>
      <c r="H44" s="61">
        <v>204856</v>
      </c>
      <c r="I44" s="52">
        <v>282026</v>
      </c>
      <c r="J44" s="87">
        <v>287399</v>
      </c>
      <c r="K44" s="76">
        <v>236746</v>
      </c>
      <c r="L44" s="238">
        <f t="shared" si="7"/>
        <v>31890</v>
      </c>
      <c r="M44" s="251">
        <f t="shared" si="8"/>
        <v>0.15567032452063889</v>
      </c>
    </row>
    <row r="45" spans="1:13" ht="16.5" thickTop="1" thickBot="1" x14ac:dyDescent="0.3">
      <c r="A45" s="84" t="s">
        <v>59</v>
      </c>
      <c r="B45" s="66" t="s">
        <v>33</v>
      </c>
      <c r="C45" s="46">
        <v>1000</v>
      </c>
      <c r="D45" s="313"/>
      <c r="E45" s="315"/>
      <c r="F45" s="317"/>
      <c r="G45" s="25">
        <v>735</v>
      </c>
      <c r="H45" s="26">
        <v>268294</v>
      </c>
      <c r="I45" s="51">
        <v>221291</v>
      </c>
      <c r="J45" s="88">
        <v>243050</v>
      </c>
      <c r="K45" s="75">
        <v>259865</v>
      </c>
      <c r="L45" s="243">
        <f t="shared" si="7"/>
        <v>-8429</v>
      </c>
      <c r="M45" s="256">
        <f t="shared" si="8"/>
        <v>-3.1417027589137288E-2</v>
      </c>
    </row>
    <row r="46" spans="1:13" ht="16.5" thickTop="1" thickBot="1" x14ac:dyDescent="0.3">
      <c r="A46" s="153" t="s">
        <v>64</v>
      </c>
      <c r="B46" s="154"/>
      <c r="C46" s="155">
        <f>SUM(C41:C45)</f>
        <v>3680</v>
      </c>
      <c r="D46" s="156"/>
      <c r="E46" s="157">
        <f>SUM(E41:E45)</f>
        <v>5460</v>
      </c>
      <c r="F46" s="158"/>
      <c r="G46" s="159">
        <f>SUM(G41:G45)</f>
        <v>1971</v>
      </c>
      <c r="H46" s="160">
        <f>SUM(H41:H45)</f>
        <v>719473</v>
      </c>
      <c r="I46" s="160">
        <f t="shared" ref="I46:L46" si="9">SUM(I41:I45)</f>
        <v>690181</v>
      </c>
      <c r="J46" s="160">
        <f t="shared" si="9"/>
        <v>716674</v>
      </c>
      <c r="K46" s="160">
        <f>SUM(K41:K45)</f>
        <v>697166</v>
      </c>
      <c r="L46" s="244">
        <f t="shared" si="9"/>
        <v>-22307</v>
      </c>
      <c r="M46" s="260">
        <f t="shared" si="8"/>
        <v>-3.1004638117066243E-2</v>
      </c>
    </row>
    <row r="47" spans="1:13" ht="16.5" thickTop="1" thickBot="1" x14ac:dyDescent="0.3">
      <c r="A47" s="3" t="s">
        <v>29</v>
      </c>
      <c r="B47" s="78" t="s">
        <v>28</v>
      </c>
      <c r="C47" s="62">
        <v>600</v>
      </c>
      <c r="D47" s="63">
        <v>270308</v>
      </c>
      <c r="E47" s="64">
        <v>580</v>
      </c>
      <c r="F47" s="79">
        <v>25</v>
      </c>
      <c r="G47" s="80">
        <v>392</v>
      </c>
      <c r="H47" s="81">
        <v>143089</v>
      </c>
      <c r="I47" s="82">
        <v>149253</v>
      </c>
      <c r="J47" s="88">
        <v>142004</v>
      </c>
      <c r="K47" s="75">
        <v>123249</v>
      </c>
      <c r="L47" s="240">
        <f t="shared" si="7"/>
        <v>-19840</v>
      </c>
      <c r="M47" s="255">
        <f t="shared" si="8"/>
        <v>-0.13865496299505903</v>
      </c>
    </row>
    <row r="48" spans="1:13" ht="16.5" thickTop="1" thickBot="1" x14ac:dyDescent="0.3">
      <c r="A48" s="4" t="s">
        <v>30</v>
      </c>
      <c r="B48" s="11" t="s">
        <v>31</v>
      </c>
      <c r="C48" s="47">
        <v>2000</v>
      </c>
      <c r="D48" s="41">
        <v>190909</v>
      </c>
      <c r="E48" s="43">
        <v>1200</v>
      </c>
      <c r="F48" s="42">
        <v>100</v>
      </c>
      <c r="G48" s="27">
        <v>1095</v>
      </c>
      <c r="H48" s="28">
        <v>399829</v>
      </c>
      <c r="I48" s="53">
        <v>428824</v>
      </c>
      <c r="J48" s="89">
        <v>436895</v>
      </c>
      <c r="K48" s="77">
        <v>461004</v>
      </c>
      <c r="L48" s="238">
        <f t="shared" si="7"/>
        <v>61175</v>
      </c>
      <c r="M48" s="251">
        <f t="shared" si="8"/>
        <v>0.15300290874348785</v>
      </c>
    </row>
    <row r="49" spans="1:16" ht="16.5" thickTop="1" thickBot="1" x14ac:dyDescent="0.3">
      <c r="A49" s="4" t="s">
        <v>35</v>
      </c>
      <c r="B49" s="68" t="s">
        <v>36</v>
      </c>
      <c r="C49" s="47">
        <v>1800</v>
      </c>
      <c r="D49" s="41">
        <v>81214</v>
      </c>
      <c r="E49" s="43">
        <v>2000</v>
      </c>
      <c r="F49" s="42">
        <v>100</v>
      </c>
      <c r="G49" s="27">
        <v>421</v>
      </c>
      <c r="H49" s="28">
        <v>153717</v>
      </c>
      <c r="I49" s="53">
        <v>261260</v>
      </c>
      <c r="J49" s="89">
        <v>274807</v>
      </c>
      <c r="K49" s="77">
        <v>239030</v>
      </c>
      <c r="L49" s="241">
        <f t="shared" si="7"/>
        <v>85313</v>
      </c>
      <c r="M49" s="256">
        <f t="shared" si="8"/>
        <v>0.55500042285498674</v>
      </c>
    </row>
    <row r="50" spans="1:16" ht="16.5" thickTop="1" thickBot="1" x14ac:dyDescent="0.3">
      <c r="A50" s="379" t="s">
        <v>214</v>
      </c>
      <c r="B50" s="380"/>
      <c r="C50" s="381"/>
      <c r="D50" s="382"/>
      <c r="E50" s="383">
        <f>SUM(E47:E49)</f>
        <v>3780</v>
      </c>
      <c r="F50" s="384"/>
      <c r="G50" s="385">
        <f>SUM(G47:G49)</f>
        <v>1908</v>
      </c>
      <c r="H50" s="385">
        <f t="shared" ref="H50:M50" si="10">SUM(H47:H49)</f>
        <v>696635</v>
      </c>
      <c r="I50" s="385">
        <f t="shared" si="10"/>
        <v>839337</v>
      </c>
      <c r="J50" s="385">
        <f t="shared" si="10"/>
        <v>853706</v>
      </c>
      <c r="K50" s="385">
        <f t="shared" si="10"/>
        <v>823283</v>
      </c>
      <c r="L50" s="385">
        <f t="shared" si="10"/>
        <v>126648</v>
      </c>
      <c r="M50" s="386"/>
    </row>
    <row r="51" spans="1:16" ht="31.5" customHeight="1" thickTop="1" thickBot="1" x14ac:dyDescent="0.3">
      <c r="A51" s="331" t="s">
        <v>42</v>
      </c>
      <c r="B51" s="332"/>
      <c r="C51" s="161">
        <f>C20+C28+C40+C46+C47+C48+C49</f>
        <v>215520</v>
      </c>
      <c r="D51" s="162"/>
      <c r="E51" s="163"/>
      <c r="F51" s="164"/>
      <c r="G51" s="165">
        <f t="shared" ref="G51:L51" si="11">G20+G28+G40+G46+G47+G48+G49</f>
        <v>95154</v>
      </c>
      <c r="H51" s="161">
        <f t="shared" si="11"/>
        <v>34732517</v>
      </c>
      <c r="I51" s="165">
        <f t="shared" si="11"/>
        <v>34084832</v>
      </c>
      <c r="J51" s="165">
        <f t="shared" si="11"/>
        <v>33499619</v>
      </c>
      <c r="K51" s="165">
        <f t="shared" si="11"/>
        <v>33467882</v>
      </c>
      <c r="L51" s="245">
        <f t="shared" si="11"/>
        <v>-1264635</v>
      </c>
      <c r="M51" s="261">
        <f t="shared" si="8"/>
        <v>-3.6410692608312839E-2</v>
      </c>
    </row>
    <row r="52" spans="1:16" ht="15.75" thickTop="1" x14ac:dyDescent="0.25"/>
    <row r="53" spans="1:16" ht="43.5" customHeight="1" x14ac:dyDescent="0.25">
      <c r="A53" s="264"/>
      <c r="B53" s="265"/>
      <c r="C53" s="266"/>
      <c r="D53" s="266"/>
      <c r="E53" s="266"/>
      <c r="F53" s="267"/>
      <c r="G53" s="266"/>
      <c r="H53" s="266"/>
      <c r="I53" s="266"/>
      <c r="J53" s="266"/>
      <c r="K53" s="205"/>
      <c r="L53" s="205"/>
      <c r="M53" s="268"/>
      <c r="N53" s="224"/>
      <c r="O53" s="224"/>
      <c r="P53" s="173"/>
    </row>
    <row r="54" spans="1:16" x14ac:dyDescent="0.25">
      <c r="A54" s="269" t="s">
        <v>179</v>
      </c>
      <c r="B54" s="270" t="s">
        <v>180</v>
      </c>
      <c r="C54" s="271"/>
      <c r="D54" s="271"/>
      <c r="E54" s="271"/>
      <c r="F54" s="272"/>
      <c r="G54" s="273"/>
      <c r="H54" s="271">
        <f t="shared" ref="H54:J54" si="12">H51</f>
        <v>34732517</v>
      </c>
      <c r="I54" s="273">
        <f t="shared" si="12"/>
        <v>34084832</v>
      </c>
      <c r="J54" s="271">
        <f t="shared" si="12"/>
        <v>33499619</v>
      </c>
      <c r="K54" s="271">
        <f>K51</f>
        <v>33467882</v>
      </c>
      <c r="L54" s="271"/>
      <c r="M54" s="274"/>
      <c r="N54" s="224"/>
      <c r="O54" s="224"/>
      <c r="P54" s="173"/>
    </row>
    <row r="55" spans="1:16" x14ac:dyDescent="0.25">
      <c r="A55" s="269" t="s">
        <v>181</v>
      </c>
      <c r="B55" s="270" t="s">
        <v>182</v>
      </c>
      <c r="C55" s="271"/>
      <c r="D55" s="271"/>
      <c r="E55" s="271"/>
      <c r="F55" s="275"/>
      <c r="G55" s="273"/>
      <c r="H55" s="271">
        <v>1639375</v>
      </c>
      <c r="I55" s="273">
        <v>1272073</v>
      </c>
      <c r="J55" s="273">
        <v>1220057</v>
      </c>
      <c r="K55" s="271">
        <v>1214241</v>
      </c>
      <c r="L55" s="271"/>
      <c r="M55" s="274"/>
      <c r="N55" s="224"/>
      <c r="O55" s="224"/>
      <c r="P55" s="173"/>
    </row>
    <row r="56" spans="1:16" x14ac:dyDescent="0.25">
      <c r="A56" s="269" t="s">
        <v>184</v>
      </c>
      <c r="B56" s="270" t="s">
        <v>185</v>
      </c>
      <c r="C56" s="271"/>
      <c r="D56" s="86"/>
      <c r="E56" s="271"/>
      <c r="F56" s="275"/>
      <c r="G56" s="273"/>
      <c r="H56" s="271">
        <f t="shared" ref="H56:J56" si="13">H54-H55</f>
        <v>33093142</v>
      </c>
      <c r="I56" s="271">
        <f t="shared" si="13"/>
        <v>32812759</v>
      </c>
      <c r="J56" s="271">
        <f t="shared" si="13"/>
        <v>32279562</v>
      </c>
      <c r="K56" s="271">
        <f>K54-K55</f>
        <v>32253641</v>
      </c>
      <c r="L56" s="271"/>
      <c r="M56" s="274"/>
      <c r="N56" s="224"/>
      <c r="O56" s="224"/>
      <c r="P56" s="173"/>
    </row>
    <row r="57" spans="1:16" x14ac:dyDescent="0.25">
      <c r="A57" s="269" t="s">
        <v>187</v>
      </c>
      <c r="B57" s="270" t="s">
        <v>188</v>
      </c>
      <c r="C57" s="271"/>
      <c r="D57" s="271"/>
      <c r="E57" s="276"/>
      <c r="F57" s="277"/>
      <c r="G57" s="273"/>
      <c r="H57" s="271">
        <v>1004104</v>
      </c>
      <c r="I57" s="273">
        <v>1071365</v>
      </c>
      <c r="J57" s="278">
        <v>983409</v>
      </c>
      <c r="K57" s="219">
        <v>989579</v>
      </c>
      <c r="L57" s="271"/>
      <c r="M57" s="274"/>
      <c r="N57" s="224"/>
      <c r="O57" s="224"/>
      <c r="P57" s="173"/>
    </row>
    <row r="58" spans="1:16" x14ac:dyDescent="0.25">
      <c r="A58" s="269" t="s">
        <v>190</v>
      </c>
      <c r="B58" s="270" t="s">
        <v>191</v>
      </c>
      <c r="C58" s="271"/>
      <c r="D58" s="271"/>
      <c r="E58" s="271"/>
      <c r="F58" s="275"/>
      <c r="G58" s="273"/>
      <c r="H58" s="271">
        <v>703510</v>
      </c>
      <c r="I58" s="273">
        <v>722817</v>
      </c>
      <c r="J58" s="273">
        <v>758846</v>
      </c>
      <c r="K58" s="219">
        <v>829673</v>
      </c>
      <c r="L58" s="271"/>
      <c r="M58" s="274"/>
      <c r="N58" s="224"/>
      <c r="O58" s="224"/>
      <c r="P58" s="173"/>
    </row>
    <row r="59" spans="1:16" x14ac:dyDescent="0.25">
      <c r="A59" s="269" t="s">
        <v>193</v>
      </c>
      <c r="B59" s="270" t="s">
        <v>194</v>
      </c>
      <c r="C59" s="271"/>
      <c r="D59" s="271"/>
      <c r="E59" s="271"/>
      <c r="F59" s="275"/>
      <c r="G59" s="273"/>
      <c r="H59" s="271">
        <f t="shared" ref="H59:K59" si="14">H56+H57-H58</f>
        <v>33393736</v>
      </c>
      <c r="I59" s="271">
        <f t="shared" si="14"/>
        <v>33161307</v>
      </c>
      <c r="J59" s="271">
        <f t="shared" si="14"/>
        <v>32504125</v>
      </c>
      <c r="K59" s="271">
        <f t="shared" si="14"/>
        <v>32413547</v>
      </c>
      <c r="L59" s="271"/>
      <c r="M59" s="274"/>
      <c r="N59" s="224"/>
      <c r="O59" s="224"/>
      <c r="P59" s="173"/>
    </row>
    <row r="60" spans="1:16" x14ac:dyDescent="0.25">
      <c r="A60" s="269" t="s">
        <v>196</v>
      </c>
      <c r="B60" s="270" t="s">
        <v>197</v>
      </c>
      <c r="C60" s="273"/>
      <c r="D60" s="273"/>
      <c r="E60" s="271"/>
      <c r="F60" s="275"/>
      <c r="G60" s="273"/>
      <c r="H60" s="273">
        <v>24936320</v>
      </c>
      <c r="I60" s="273">
        <v>25040882</v>
      </c>
      <c r="J60" s="273">
        <v>24693197</v>
      </c>
      <c r="K60" s="230">
        <v>25487500</v>
      </c>
      <c r="L60" s="271"/>
      <c r="M60" s="274"/>
      <c r="N60" s="224"/>
      <c r="O60" s="224"/>
      <c r="P60" s="173"/>
    </row>
    <row r="61" spans="1:16" x14ac:dyDescent="0.25">
      <c r="A61" s="269" t="s">
        <v>199</v>
      </c>
      <c r="B61" s="270" t="s">
        <v>200</v>
      </c>
      <c r="C61" s="271"/>
      <c r="D61" s="271"/>
      <c r="E61" s="271"/>
      <c r="F61" s="275"/>
      <c r="G61" s="273"/>
      <c r="H61" s="271">
        <v>167920</v>
      </c>
      <c r="I61" s="273">
        <v>179672</v>
      </c>
      <c r="J61" s="273">
        <v>152864</v>
      </c>
      <c r="K61" s="219">
        <v>207246</v>
      </c>
      <c r="L61" s="271"/>
      <c r="M61" s="274"/>
      <c r="N61" s="224"/>
      <c r="O61" s="224"/>
      <c r="P61" s="173"/>
    </row>
    <row r="62" spans="1:16" x14ac:dyDescent="0.25">
      <c r="A62" s="269" t="s">
        <v>202</v>
      </c>
      <c r="B62" s="270" t="s">
        <v>203</v>
      </c>
      <c r="C62" s="271"/>
      <c r="D62" s="271"/>
      <c r="E62" s="271"/>
      <c r="F62" s="275"/>
      <c r="G62" s="273"/>
      <c r="H62" s="271">
        <v>171994</v>
      </c>
      <c r="I62" s="273">
        <v>170074</v>
      </c>
      <c r="J62" s="273">
        <v>160530</v>
      </c>
      <c r="K62" s="219">
        <v>239101</v>
      </c>
      <c r="L62" s="271"/>
      <c r="M62" s="274"/>
      <c r="N62" s="224"/>
      <c r="O62" s="224"/>
      <c r="P62" s="173"/>
    </row>
    <row r="63" spans="1:16" x14ac:dyDescent="0.25">
      <c r="A63" s="269" t="s">
        <v>205</v>
      </c>
      <c r="B63" s="270" t="s">
        <v>206</v>
      </c>
      <c r="C63" s="271"/>
      <c r="D63" s="271"/>
      <c r="E63" s="271"/>
      <c r="F63" s="275"/>
      <c r="G63" s="273"/>
      <c r="H63" s="271">
        <f t="shared" ref="H63:K63" si="15">H60+H62+H61</f>
        <v>25276234</v>
      </c>
      <c r="I63" s="271">
        <f t="shared" si="15"/>
        <v>25390628</v>
      </c>
      <c r="J63" s="271">
        <f t="shared" si="15"/>
        <v>25006591</v>
      </c>
      <c r="K63" s="271">
        <f t="shared" si="15"/>
        <v>25933847</v>
      </c>
      <c r="L63" s="271"/>
      <c r="M63" s="274"/>
      <c r="N63" s="224"/>
      <c r="O63" s="224"/>
      <c r="P63" s="173"/>
    </row>
    <row r="64" spans="1:16" x14ac:dyDescent="0.25">
      <c r="A64" s="269"/>
      <c r="B64" s="270" t="s">
        <v>174</v>
      </c>
      <c r="C64" s="279"/>
      <c r="D64" s="271"/>
      <c r="E64" s="271"/>
      <c r="F64" s="275"/>
      <c r="G64" s="280"/>
      <c r="H64" s="294">
        <f t="shared" ref="H64:J64" si="16">(H63+H58)/(H56+H57)</f>
        <v>0.76193086092642204</v>
      </c>
      <c r="I64" s="294">
        <f t="shared" si="16"/>
        <v>0.77066903072365101</v>
      </c>
      <c r="J64" s="294">
        <f t="shared" si="16"/>
        <v>0.77459818607303599</v>
      </c>
      <c r="K64" s="294">
        <f>(K63+K58)/(K56+K57)</f>
        <v>0.80508205883786232</v>
      </c>
      <c r="L64" s="271"/>
      <c r="M64" s="274"/>
      <c r="N64" s="224"/>
      <c r="O64" s="224"/>
      <c r="P64" s="173"/>
    </row>
    <row r="65" spans="1:16" x14ac:dyDescent="0.25">
      <c r="A65" s="269"/>
      <c r="B65" s="270" t="s">
        <v>209</v>
      </c>
      <c r="C65" s="271"/>
      <c r="D65" s="281"/>
      <c r="E65" s="271"/>
      <c r="F65" s="282"/>
      <c r="G65" s="273"/>
      <c r="H65" s="281">
        <f t="shared" ref="H65:J65" si="17">(H54-H63)/H54</f>
        <v>0.27226022807388245</v>
      </c>
      <c r="I65" s="281">
        <f t="shared" si="17"/>
        <v>0.25507545409054677</v>
      </c>
      <c r="J65" s="281">
        <f t="shared" si="17"/>
        <v>0.2535261072670707</v>
      </c>
      <c r="K65" s="281">
        <f>(K54-K63)/K54</f>
        <v>0.22511239283083406</v>
      </c>
      <c r="L65" s="271"/>
      <c r="M65" s="274"/>
      <c r="N65" s="224"/>
      <c r="O65" s="224"/>
      <c r="P65" s="173"/>
    </row>
    <row r="66" spans="1:16" x14ac:dyDescent="0.25">
      <c r="A66" s="269"/>
      <c r="B66" s="270"/>
      <c r="C66" s="283"/>
      <c r="D66" s="284"/>
      <c r="E66" s="283"/>
      <c r="F66" s="285"/>
      <c r="G66" s="285"/>
      <c r="H66" s="285"/>
      <c r="I66" s="86"/>
      <c r="J66" s="86"/>
      <c r="K66" s="86"/>
      <c r="L66" s="86"/>
      <c r="M66" s="286"/>
    </row>
    <row r="67" spans="1:16" x14ac:dyDescent="0.25">
      <c r="A67" s="287"/>
      <c r="B67" s="288"/>
      <c r="C67" s="289"/>
      <c r="D67" s="290"/>
      <c r="E67" s="289"/>
      <c r="F67" s="291"/>
      <c r="G67" s="291"/>
      <c r="H67" s="291"/>
      <c r="I67" s="292"/>
      <c r="J67" s="292"/>
      <c r="K67" s="292"/>
      <c r="L67" s="292"/>
      <c r="M67" s="293"/>
    </row>
  </sheetData>
  <mergeCells count="44">
    <mergeCell ref="G1:M1"/>
    <mergeCell ref="L2:M2"/>
    <mergeCell ref="M29:M34"/>
    <mergeCell ref="M24:M25"/>
    <mergeCell ref="M22:M23"/>
    <mergeCell ref="K22:K23"/>
    <mergeCell ref="M35:M38"/>
    <mergeCell ref="L24:L25"/>
    <mergeCell ref="L29:L34"/>
    <mergeCell ref="L35:L38"/>
    <mergeCell ref="A1:B1"/>
    <mergeCell ref="F15:F16"/>
    <mergeCell ref="E7:E8"/>
    <mergeCell ref="L22:L23"/>
    <mergeCell ref="G2:H2"/>
    <mergeCell ref="C7:C8"/>
    <mergeCell ref="D7:D8"/>
    <mergeCell ref="D15:D16"/>
    <mergeCell ref="D1:F1"/>
    <mergeCell ref="J29:J34"/>
    <mergeCell ref="K29:K34"/>
    <mergeCell ref="J24:J25"/>
    <mergeCell ref="A51:B51"/>
    <mergeCell ref="D22:D23"/>
    <mergeCell ref="D29:D34"/>
    <mergeCell ref="D35:F38"/>
    <mergeCell ref="A21:A27"/>
    <mergeCell ref="A29:A39"/>
    <mergeCell ref="A4:A18"/>
    <mergeCell ref="K35:K38"/>
    <mergeCell ref="J35:J38"/>
    <mergeCell ref="D44:D45"/>
    <mergeCell ref="E44:E45"/>
    <mergeCell ref="F44:F45"/>
    <mergeCell ref="A41:A44"/>
    <mergeCell ref="J22:J23"/>
    <mergeCell ref="I35:I38"/>
    <mergeCell ref="I22:I23"/>
    <mergeCell ref="I24:I25"/>
    <mergeCell ref="E15:E16"/>
    <mergeCell ref="E22:E23"/>
    <mergeCell ref="E29:E34"/>
    <mergeCell ref="K24:K25"/>
    <mergeCell ref="I29:I34"/>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1159-F6E3-41E4-81EB-541088765369}">
  <dimension ref="A1:Z110"/>
  <sheetViews>
    <sheetView topLeftCell="A88" zoomScaleNormal="100" workbookViewId="0">
      <selection activeCell="B99" sqref="B99"/>
    </sheetView>
  </sheetViews>
  <sheetFormatPr baseColWidth="10" defaultRowHeight="15" x14ac:dyDescent="0.25"/>
  <cols>
    <col min="1" max="1" width="4.28515625" bestFit="1" customWidth="1"/>
    <col min="2" max="2" width="41.28515625" bestFit="1" customWidth="1"/>
    <col min="3" max="3" width="11.85546875" style="219" customWidth="1"/>
    <col min="4" max="4" width="11.42578125" style="219"/>
    <col min="5" max="5" width="11.28515625" style="219" customWidth="1"/>
    <col min="6" max="6" width="12.28515625" style="221" bestFit="1" customWidth="1"/>
    <col min="7" max="7" width="9.42578125" style="222" bestFit="1" customWidth="1"/>
    <col min="8" max="8" width="10.85546875" style="219" bestFit="1" customWidth="1"/>
    <col min="9" max="9" width="9.42578125" style="219" bestFit="1" customWidth="1"/>
    <col min="10" max="12" width="11.28515625" style="219" bestFit="1" customWidth="1"/>
    <col min="13" max="13" width="9.85546875" style="223" bestFit="1" customWidth="1"/>
    <col min="14" max="14" width="9.42578125" style="224" bestFit="1" customWidth="1"/>
    <col min="15" max="15" width="11.42578125" style="173"/>
  </cols>
  <sheetData>
    <row r="1" spans="2:26" ht="102.75" customHeight="1" thickTop="1" thickBot="1" x14ac:dyDescent="0.3">
      <c r="B1" s="166" t="s">
        <v>65</v>
      </c>
      <c r="C1" s="167" t="s">
        <v>66</v>
      </c>
      <c r="D1" s="167" t="s">
        <v>67</v>
      </c>
      <c r="E1" s="167" t="s">
        <v>68</v>
      </c>
      <c r="F1" s="168" t="s">
        <v>69</v>
      </c>
      <c r="G1" s="169" t="s">
        <v>70</v>
      </c>
      <c r="H1" s="167" t="s">
        <v>71</v>
      </c>
      <c r="I1" s="167" t="s">
        <v>72</v>
      </c>
      <c r="J1" s="167" t="s">
        <v>73</v>
      </c>
      <c r="K1" s="167" t="s">
        <v>74</v>
      </c>
      <c r="L1" s="170" t="s">
        <v>75</v>
      </c>
      <c r="M1" s="171" t="s">
        <v>76</v>
      </c>
      <c r="N1" s="172" t="s">
        <v>77</v>
      </c>
      <c r="O1" s="302" t="s">
        <v>212</v>
      </c>
    </row>
    <row r="2" spans="2:26" ht="15.75" thickTop="1" x14ac:dyDescent="0.25">
      <c r="B2" s="174" t="s">
        <v>78</v>
      </c>
      <c r="C2" s="175">
        <v>3212</v>
      </c>
      <c r="D2" s="175">
        <v>1403</v>
      </c>
      <c r="E2" s="175">
        <v>155748</v>
      </c>
      <c r="F2" s="176">
        <v>19.445</v>
      </c>
      <c r="G2" s="177">
        <f>D2/F2</f>
        <v>72.152224222165074</v>
      </c>
      <c r="H2" s="175">
        <v>1252</v>
      </c>
      <c r="I2" s="175">
        <v>13</v>
      </c>
      <c r="J2" s="175">
        <v>1427</v>
      </c>
      <c r="K2" s="175">
        <v>2</v>
      </c>
      <c r="L2" s="178">
        <v>4</v>
      </c>
      <c r="M2" s="295">
        <f>IFERROR(E2/D2," ")</f>
        <v>111.01069137562367</v>
      </c>
      <c r="N2" s="180">
        <f>IFERROR(((E2*1000)/365)/C2," ")</f>
        <v>132.84771149286067</v>
      </c>
      <c r="O2" s="173">
        <f>E2</f>
        <v>155748</v>
      </c>
      <c r="Z2">
        <f t="shared" ref="Z2:Z25" si="0">IF(M2&gt;=" ",0,1)</f>
        <v>1</v>
      </c>
    </row>
    <row r="3" spans="2:26" x14ac:dyDescent="0.25">
      <c r="B3" s="181" t="s">
        <v>79</v>
      </c>
      <c r="C3" s="182">
        <v>1221</v>
      </c>
      <c r="D3" s="182">
        <v>495</v>
      </c>
      <c r="E3" s="182">
        <v>47134</v>
      </c>
      <c r="F3" s="183">
        <v>24.600999999999999</v>
      </c>
      <c r="G3" s="184">
        <f t="shared" ref="G3:G66" si="1">D3/F3</f>
        <v>20.121133287264747</v>
      </c>
      <c r="H3" s="182">
        <v>524</v>
      </c>
      <c r="I3" s="182">
        <v>0</v>
      </c>
      <c r="J3" s="182">
        <v>524</v>
      </c>
      <c r="K3" s="182">
        <v>1</v>
      </c>
      <c r="L3" s="185">
        <v>0</v>
      </c>
      <c r="M3" s="296">
        <f t="shared" ref="M3:M66" si="2">IFERROR(E3/D3," ")</f>
        <v>95.220202020202024</v>
      </c>
      <c r="N3" s="187">
        <f t="shared" ref="N3:N66" si="3">IFERROR(((E3*1000)/365)/C3," ")</f>
        <v>105.76105370625918</v>
      </c>
      <c r="Z3">
        <f t="shared" si="0"/>
        <v>1</v>
      </c>
    </row>
    <row r="4" spans="2:26" x14ac:dyDescent="0.25">
      <c r="B4" s="181" t="s">
        <v>80</v>
      </c>
      <c r="C4" s="182">
        <v>660</v>
      </c>
      <c r="D4" s="182">
        <v>277</v>
      </c>
      <c r="E4" s="182">
        <v>26633</v>
      </c>
      <c r="F4" s="183">
        <v>14.821</v>
      </c>
      <c r="G4" s="184">
        <f t="shared" si="1"/>
        <v>18.689697051481009</v>
      </c>
      <c r="H4" s="182">
        <v>286</v>
      </c>
      <c r="I4" s="182">
        <v>0</v>
      </c>
      <c r="J4" s="182">
        <v>286</v>
      </c>
      <c r="K4" s="182">
        <v>3</v>
      </c>
      <c r="L4" s="185">
        <v>0</v>
      </c>
      <c r="M4" s="296">
        <f t="shared" si="2"/>
        <v>96.148014440433215</v>
      </c>
      <c r="N4" s="187">
        <f t="shared" si="3"/>
        <v>110.55624740556247</v>
      </c>
      <c r="Z4">
        <f t="shared" si="0"/>
        <v>1</v>
      </c>
    </row>
    <row r="5" spans="2:26" x14ac:dyDescent="0.25">
      <c r="B5" s="181" t="s">
        <v>81</v>
      </c>
      <c r="C5" s="182">
        <v>2108</v>
      </c>
      <c r="D5" s="182">
        <v>980</v>
      </c>
      <c r="E5" s="182">
        <v>90053</v>
      </c>
      <c r="F5" s="183">
        <v>24.661999999999999</v>
      </c>
      <c r="G5" s="184">
        <f t="shared" si="1"/>
        <v>39.737247587381397</v>
      </c>
      <c r="H5" s="182">
        <v>761</v>
      </c>
      <c r="I5" s="182">
        <v>10</v>
      </c>
      <c r="J5" s="182">
        <v>988</v>
      </c>
      <c r="K5" s="182">
        <v>3</v>
      </c>
      <c r="L5" s="185">
        <v>4</v>
      </c>
      <c r="M5" s="296">
        <f t="shared" si="2"/>
        <v>91.890816326530611</v>
      </c>
      <c r="N5" s="187">
        <f t="shared" si="3"/>
        <v>117.04010813339919</v>
      </c>
      <c r="O5" s="173">
        <f t="shared" ref="O5:O67" si="4">E5</f>
        <v>90053</v>
      </c>
      <c r="Z5">
        <f t="shared" si="0"/>
        <v>1</v>
      </c>
    </row>
    <row r="6" spans="2:26" x14ac:dyDescent="0.25">
      <c r="B6" s="181" t="s">
        <v>82</v>
      </c>
      <c r="C6" s="182">
        <v>567</v>
      </c>
      <c r="D6" s="182">
        <v>227</v>
      </c>
      <c r="E6" s="182">
        <v>18292</v>
      </c>
      <c r="F6" s="183">
        <v>10.615</v>
      </c>
      <c r="G6" s="184">
        <f t="shared" si="1"/>
        <v>21.384832783796515</v>
      </c>
      <c r="H6" s="182">
        <v>235</v>
      </c>
      <c r="I6" s="182">
        <v>0</v>
      </c>
      <c r="J6" s="182">
        <v>235</v>
      </c>
      <c r="K6" s="182">
        <v>0</v>
      </c>
      <c r="L6" s="185">
        <v>0</v>
      </c>
      <c r="M6" s="296">
        <f t="shared" si="2"/>
        <v>80.581497797356832</v>
      </c>
      <c r="N6" s="187">
        <f t="shared" si="3"/>
        <v>88.386364185450944</v>
      </c>
      <c r="Z6">
        <f t="shared" si="0"/>
        <v>1</v>
      </c>
    </row>
    <row r="7" spans="2:26" x14ac:dyDescent="0.25">
      <c r="B7" s="181" t="s">
        <v>83</v>
      </c>
      <c r="C7" s="182">
        <v>8400</v>
      </c>
      <c r="D7" s="182">
        <v>3536</v>
      </c>
      <c r="E7" s="182">
        <v>346485</v>
      </c>
      <c r="F7" s="183">
        <v>39.281999999999996</v>
      </c>
      <c r="G7" s="184">
        <f t="shared" si="1"/>
        <v>90.01578331042208</v>
      </c>
      <c r="H7" s="182">
        <v>2168</v>
      </c>
      <c r="I7" s="182">
        <v>0</v>
      </c>
      <c r="J7" s="182">
        <v>3685</v>
      </c>
      <c r="K7" s="182">
        <v>12</v>
      </c>
      <c r="L7" s="185">
        <v>17</v>
      </c>
      <c r="M7" s="296">
        <f t="shared" si="2"/>
        <v>97.987839366515843</v>
      </c>
      <c r="N7" s="187">
        <f t="shared" si="3"/>
        <v>113.00880626223092</v>
      </c>
      <c r="O7" s="173">
        <f t="shared" si="4"/>
        <v>346485</v>
      </c>
      <c r="Z7">
        <f t="shared" si="0"/>
        <v>1</v>
      </c>
    </row>
    <row r="8" spans="2:26" x14ac:dyDescent="0.25">
      <c r="B8" s="181" t="s">
        <v>84</v>
      </c>
      <c r="C8" s="182">
        <v>13638</v>
      </c>
      <c r="D8" s="182">
        <v>5486</v>
      </c>
      <c r="E8" s="182">
        <v>695020</v>
      </c>
      <c r="F8" s="183">
        <v>90.991</v>
      </c>
      <c r="G8" s="184">
        <f t="shared" si="1"/>
        <v>60.291677198843843</v>
      </c>
      <c r="H8" s="182">
        <v>4166</v>
      </c>
      <c r="I8" s="182">
        <v>0</v>
      </c>
      <c r="J8" s="182">
        <v>5814</v>
      </c>
      <c r="K8" s="182">
        <v>20</v>
      </c>
      <c r="L8" s="185">
        <v>28</v>
      </c>
      <c r="M8" s="296">
        <f t="shared" si="2"/>
        <v>126.68975574188845</v>
      </c>
      <c r="N8" s="187">
        <f t="shared" si="3"/>
        <v>139.62196682516819</v>
      </c>
      <c r="O8" s="173">
        <f t="shared" si="4"/>
        <v>695020</v>
      </c>
      <c r="Z8">
        <f t="shared" si="0"/>
        <v>1</v>
      </c>
    </row>
    <row r="9" spans="2:26" x14ac:dyDescent="0.25">
      <c r="B9" s="181" t="s">
        <v>85</v>
      </c>
      <c r="C9" s="182">
        <v>6578</v>
      </c>
      <c r="D9" s="182">
        <v>2542</v>
      </c>
      <c r="E9" s="182">
        <v>268999</v>
      </c>
      <c r="F9" s="183">
        <v>35.409999999999997</v>
      </c>
      <c r="G9" s="184">
        <f t="shared" si="1"/>
        <v>71.787630612821246</v>
      </c>
      <c r="H9" s="182">
        <v>1851</v>
      </c>
      <c r="I9" s="182">
        <v>1</v>
      </c>
      <c r="J9" s="182">
        <v>2574</v>
      </c>
      <c r="K9" s="182">
        <v>3</v>
      </c>
      <c r="L9" s="185">
        <v>14</v>
      </c>
      <c r="M9" s="296">
        <f t="shared" si="2"/>
        <v>105.82179386309993</v>
      </c>
      <c r="N9" s="187">
        <f t="shared" si="3"/>
        <v>112.03763478927267</v>
      </c>
      <c r="O9" s="173">
        <f t="shared" si="4"/>
        <v>268999</v>
      </c>
      <c r="Z9">
        <f t="shared" si="0"/>
        <v>1</v>
      </c>
    </row>
    <row r="10" spans="2:26" x14ac:dyDescent="0.25">
      <c r="B10" s="181" t="s">
        <v>86</v>
      </c>
      <c r="C10" s="182">
        <v>3604</v>
      </c>
      <c r="D10" s="182">
        <v>1635</v>
      </c>
      <c r="E10" s="182">
        <v>169785</v>
      </c>
      <c r="F10" s="183">
        <v>42.683</v>
      </c>
      <c r="G10" s="184">
        <f t="shared" si="1"/>
        <v>38.305648618888085</v>
      </c>
      <c r="H10" s="182">
        <v>1282</v>
      </c>
      <c r="I10" s="182">
        <v>0</v>
      </c>
      <c r="J10" s="182">
        <v>1653</v>
      </c>
      <c r="K10" s="182">
        <v>3</v>
      </c>
      <c r="L10" s="185">
        <v>0</v>
      </c>
      <c r="M10" s="296">
        <f t="shared" si="2"/>
        <v>103.8440366972477</v>
      </c>
      <c r="N10" s="187">
        <f t="shared" si="3"/>
        <v>129.06891885728186</v>
      </c>
      <c r="O10" s="173">
        <f t="shared" si="4"/>
        <v>169785</v>
      </c>
      <c r="Z10">
        <f t="shared" si="0"/>
        <v>1</v>
      </c>
    </row>
    <row r="11" spans="2:26" x14ac:dyDescent="0.25">
      <c r="B11" s="181" t="s">
        <v>87</v>
      </c>
      <c r="C11" s="182">
        <v>15319</v>
      </c>
      <c r="D11" s="182">
        <v>6126</v>
      </c>
      <c r="E11" s="182">
        <v>782971</v>
      </c>
      <c r="F11" s="183">
        <v>59.33</v>
      </c>
      <c r="G11" s="184">
        <f t="shared" si="1"/>
        <v>103.25299174110906</v>
      </c>
      <c r="H11" s="182">
        <v>2660</v>
      </c>
      <c r="I11" s="182">
        <v>0</v>
      </c>
      <c r="J11" s="182">
        <v>6734</v>
      </c>
      <c r="K11" s="182">
        <v>11</v>
      </c>
      <c r="L11" s="185">
        <v>20</v>
      </c>
      <c r="M11" s="296">
        <f t="shared" si="2"/>
        <v>127.81113287626511</v>
      </c>
      <c r="N11" s="187">
        <f t="shared" si="3"/>
        <v>140.03042152864157</v>
      </c>
      <c r="Z11">
        <f t="shared" si="0"/>
        <v>1</v>
      </c>
    </row>
    <row r="12" spans="2:26" x14ac:dyDescent="0.25">
      <c r="B12" s="181" t="s">
        <v>88</v>
      </c>
      <c r="C12" s="182">
        <v>10625</v>
      </c>
      <c r="D12" s="182">
        <v>4207</v>
      </c>
      <c r="E12" s="182">
        <v>426348</v>
      </c>
      <c r="F12" s="183">
        <v>47.277999999999999</v>
      </c>
      <c r="G12" s="184">
        <f t="shared" si="1"/>
        <v>88.984305596683456</v>
      </c>
      <c r="H12" s="182">
        <v>3595</v>
      </c>
      <c r="I12" s="182">
        <v>0</v>
      </c>
      <c r="J12" s="182">
        <v>4363</v>
      </c>
      <c r="K12" s="182">
        <v>6</v>
      </c>
      <c r="L12" s="185">
        <v>9</v>
      </c>
      <c r="M12" s="296">
        <f t="shared" si="2"/>
        <v>101.34252436415498</v>
      </c>
      <c r="N12" s="187">
        <f t="shared" si="3"/>
        <v>109.93663174858985</v>
      </c>
      <c r="Z12">
        <f t="shared" si="0"/>
        <v>1</v>
      </c>
    </row>
    <row r="13" spans="2:26" x14ac:dyDescent="0.25">
      <c r="B13" s="181" t="s">
        <v>89</v>
      </c>
      <c r="C13" s="182">
        <v>5135</v>
      </c>
      <c r="D13" s="182">
        <v>2034</v>
      </c>
      <c r="E13" s="182">
        <v>238840</v>
      </c>
      <c r="F13" s="183">
        <v>30.555</v>
      </c>
      <c r="G13" s="184">
        <f t="shared" si="1"/>
        <v>66.568483063328429</v>
      </c>
      <c r="H13" s="182">
        <v>234</v>
      </c>
      <c r="I13" s="182">
        <v>7</v>
      </c>
      <c r="J13" s="182">
        <v>2021</v>
      </c>
      <c r="K13" s="182">
        <v>1</v>
      </c>
      <c r="L13" s="185">
        <v>2</v>
      </c>
      <c r="M13" s="296">
        <f t="shared" si="2"/>
        <v>117.42379547689282</v>
      </c>
      <c r="N13" s="187">
        <f t="shared" si="3"/>
        <v>127.43060650118046</v>
      </c>
      <c r="Z13">
        <f t="shared" si="0"/>
        <v>1</v>
      </c>
    </row>
    <row r="14" spans="2:26" x14ac:dyDescent="0.25">
      <c r="B14" s="181" t="s">
        <v>90</v>
      </c>
      <c r="C14" s="182">
        <v>9652</v>
      </c>
      <c r="D14" s="182">
        <v>3938</v>
      </c>
      <c r="E14" s="182">
        <v>396258</v>
      </c>
      <c r="F14" s="183">
        <v>41.244999999999997</v>
      </c>
      <c r="G14" s="184">
        <f t="shared" si="1"/>
        <v>95.478239786640813</v>
      </c>
      <c r="H14" s="182">
        <v>1873</v>
      </c>
      <c r="I14" s="182">
        <v>125</v>
      </c>
      <c r="J14" s="182">
        <v>4175</v>
      </c>
      <c r="K14" s="182">
        <v>3</v>
      </c>
      <c r="L14" s="185">
        <v>7</v>
      </c>
      <c r="M14" s="296">
        <f t="shared" si="2"/>
        <v>100.62417470797359</v>
      </c>
      <c r="N14" s="187">
        <f t="shared" si="3"/>
        <v>112.47807254086028</v>
      </c>
      <c r="O14" s="173">
        <f t="shared" si="4"/>
        <v>396258</v>
      </c>
      <c r="Z14">
        <f t="shared" si="0"/>
        <v>1</v>
      </c>
    </row>
    <row r="15" spans="2:26" x14ac:dyDescent="0.25">
      <c r="B15" s="181" t="s">
        <v>91</v>
      </c>
      <c r="C15" s="182">
        <v>10473</v>
      </c>
      <c r="D15" s="182">
        <v>4356</v>
      </c>
      <c r="E15" s="182">
        <v>590575</v>
      </c>
      <c r="F15" s="183">
        <v>40.679000000000002</v>
      </c>
      <c r="G15" s="184">
        <f t="shared" si="1"/>
        <v>107.08227832542589</v>
      </c>
      <c r="H15" s="182">
        <v>2732</v>
      </c>
      <c r="I15" s="182">
        <v>0</v>
      </c>
      <c r="J15" s="182">
        <v>4760</v>
      </c>
      <c r="K15" s="182">
        <v>25</v>
      </c>
      <c r="L15" s="185">
        <v>23</v>
      </c>
      <c r="M15" s="296">
        <f t="shared" si="2"/>
        <v>135.57736455463728</v>
      </c>
      <c r="N15" s="187">
        <f t="shared" si="3"/>
        <v>154.49381253032911</v>
      </c>
      <c r="Z15">
        <f t="shared" si="0"/>
        <v>1</v>
      </c>
    </row>
    <row r="16" spans="2:26" x14ac:dyDescent="0.25">
      <c r="B16" s="181" t="s">
        <v>92</v>
      </c>
      <c r="C16" s="378">
        <v>4272</v>
      </c>
      <c r="D16" s="182">
        <v>1962</v>
      </c>
      <c r="E16" s="182">
        <v>189282</v>
      </c>
      <c r="F16" s="183">
        <v>38.113</v>
      </c>
      <c r="G16" s="184">
        <f t="shared" si="1"/>
        <v>51.478498150237449</v>
      </c>
      <c r="H16" s="182">
        <v>1941</v>
      </c>
      <c r="I16" s="182">
        <v>7</v>
      </c>
      <c r="J16" s="182">
        <v>2024</v>
      </c>
      <c r="K16" s="182">
        <v>3</v>
      </c>
      <c r="L16" s="185">
        <v>9</v>
      </c>
      <c r="M16" s="296">
        <f t="shared" si="2"/>
        <v>96.474006116207946</v>
      </c>
      <c r="N16" s="187">
        <f t="shared" si="3"/>
        <v>121.39064183469293</v>
      </c>
      <c r="Z16">
        <f t="shared" si="0"/>
        <v>1</v>
      </c>
    </row>
    <row r="17" spans="2:26" x14ac:dyDescent="0.25">
      <c r="B17" s="181" t="s">
        <v>93</v>
      </c>
      <c r="C17" s="378"/>
      <c r="D17" s="182">
        <v>8</v>
      </c>
      <c r="E17" s="182">
        <v>1040</v>
      </c>
      <c r="F17" s="183">
        <v>2.9950000000000001</v>
      </c>
      <c r="G17" s="184">
        <f t="shared" si="1"/>
        <v>2.671118530884808</v>
      </c>
      <c r="H17" s="182">
        <v>14</v>
      </c>
      <c r="I17" s="182">
        <v>0</v>
      </c>
      <c r="J17" s="182">
        <v>8</v>
      </c>
      <c r="K17" s="182">
        <v>0</v>
      </c>
      <c r="L17" s="185">
        <v>0</v>
      </c>
      <c r="M17" s="296">
        <f t="shared" si="2"/>
        <v>130</v>
      </c>
      <c r="N17" s="187" t="str">
        <f t="shared" si="3"/>
        <v xml:space="preserve"> </v>
      </c>
      <c r="Z17">
        <f t="shared" si="0"/>
        <v>1</v>
      </c>
    </row>
    <row r="18" spans="2:26" x14ac:dyDescent="0.25">
      <c r="B18" s="181" t="s">
        <v>94</v>
      </c>
      <c r="C18" s="182">
        <v>16809</v>
      </c>
      <c r="D18" s="182">
        <v>6273</v>
      </c>
      <c r="E18" s="182">
        <v>809539</v>
      </c>
      <c r="F18" s="183">
        <v>71.227000000000004</v>
      </c>
      <c r="G18" s="184">
        <f t="shared" si="1"/>
        <v>88.070535049910845</v>
      </c>
      <c r="H18" s="182">
        <v>265</v>
      </c>
      <c r="I18" s="182">
        <v>0</v>
      </c>
      <c r="J18" s="182">
        <v>6254</v>
      </c>
      <c r="K18" s="182">
        <v>4</v>
      </c>
      <c r="L18" s="185">
        <v>5</v>
      </c>
      <c r="M18" s="296">
        <f t="shared" si="2"/>
        <v>129.05133110154631</v>
      </c>
      <c r="N18" s="187">
        <f t="shared" si="3"/>
        <v>131.94806761218101</v>
      </c>
      <c r="Z18">
        <f t="shared" si="0"/>
        <v>1</v>
      </c>
    </row>
    <row r="19" spans="2:26" x14ac:dyDescent="0.25">
      <c r="B19" s="181" t="s">
        <v>95</v>
      </c>
      <c r="C19" s="182">
        <v>560</v>
      </c>
      <c r="D19" s="182">
        <v>209</v>
      </c>
      <c r="E19" s="182">
        <v>31833</v>
      </c>
      <c r="F19" s="183">
        <v>13.12</v>
      </c>
      <c r="G19" s="184">
        <f t="shared" si="1"/>
        <v>15.929878048780489</v>
      </c>
      <c r="H19" s="182">
        <v>223</v>
      </c>
      <c r="I19" s="182">
        <v>0</v>
      </c>
      <c r="J19" s="182">
        <v>209</v>
      </c>
      <c r="K19" s="182">
        <v>2</v>
      </c>
      <c r="L19" s="185">
        <v>0</v>
      </c>
      <c r="M19" s="296">
        <f t="shared" si="2"/>
        <v>152.311004784689</v>
      </c>
      <c r="N19" s="187">
        <f t="shared" si="3"/>
        <v>155.73874755381607</v>
      </c>
      <c r="Z19">
        <f t="shared" si="0"/>
        <v>1</v>
      </c>
    </row>
    <row r="20" spans="2:26" x14ac:dyDescent="0.25">
      <c r="B20" s="181" t="s">
        <v>96</v>
      </c>
      <c r="C20" s="182">
        <v>527</v>
      </c>
      <c r="D20" s="182">
        <v>221</v>
      </c>
      <c r="E20" s="182">
        <v>20241</v>
      </c>
      <c r="F20" s="183">
        <v>10.131</v>
      </c>
      <c r="G20" s="184">
        <f t="shared" si="1"/>
        <v>21.814233540617906</v>
      </c>
      <c r="H20" s="182">
        <v>2686</v>
      </c>
      <c r="I20" s="182">
        <v>0</v>
      </c>
      <c r="J20" s="182">
        <v>226</v>
      </c>
      <c r="K20" s="182">
        <v>0</v>
      </c>
      <c r="L20" s="185">
        <v>0</v>
      </c>
      <c r="M20" s="296">
        <f t="shared" si="2"/>
        <v>91.588235294117652</v>
      </c>
      <c r="N20" s="187">
        <f t="shared" si="3"/>
        <v>105.22731408073615</v>
      </c>
      <c r="O20" s="173">
        <f t="shared" si="4"/>
        <v>20241</v>
      </c>
      <c r="Z20">
        <f t="shared" si="0"/>
        <v>1</v>
      </c>
    </row>
    <row r="21" spans="2:26" x14ac:dyDescent="0.25">
      <c r="B21" s="181" t="s">
        <v>97</v>
      </c>
      <c r="C21" s="182">
        <v>6369</v>
      </c>
      <c r="D21" s="182">
        <v>2729</v>
      </c>
      <c r="E21" s="182">
        <v>281384</v>
      </c>
      <c r="F21" s="183">
        <v>52.390999999999998</v>
      </c>
      <c r="G21" s="184">
        <f t="shared" si="1"/>
        <v>52.089099272775861</v>
      </c>
      <c r="H21" s="182">
        <v>360</v>
      </c>
      <c r="I21" s="182">
        <v>8</v>
      </c>
      <c r="J21" s="182">
        <v>2761</v>
      </c>
      <c r="K21" s="182">
        <v>10</v>
      </c>
      <c r="L21" s="185">
        <v>12</v>
      </c>
      <c r="M21" s="296">
        <f t="shared" si="2"/>
        <v>103.10883107365335</v>
      </c>
      <c r="N21" s="187">
        <f t="shared" si="3"/>
        <v>121.04177555238667</v>
      </c>
      <c r="O21" s="173">
        <f t="shared" si="4"/>
        <v>281384</v>
      </c>
      <c r="Z21">
        <f t="shared" si="0"/>
        <v>1</v>
      </c>
    </row>
    <row r="22" spans="2:26" x14ac:dyDescent="0.25">
      <c r="B22" s="181" t="s">
        <v>98</v>
      </c>
      <c r="C22" s="182">
        <v>912</v>
      </c>
      <c r="D22" s="182">
        <v>427</v>
      </c>
      <c r="E22" s="182">
        <v>38562</v>
      </c>
      <c r="F22" s="183">
        <v>11.92</v>
      </c>
      <c r="G22" s="184">
        <f t="shared" si="1"/>
        <v>35.822147651006709</v>
      </c>
      <c r="H22" s="182">
        <v>685</v>
      </c>
      <c r="I22" s="182">
        <v>6</v>
      </c>
      <c r="J22" s="182">
        <v>427</v>
      </c>
      <c r="K22" s="182">
        <v>1</v>
      </c>
      <c r="L22" s="185">
        <v>0</v>
      </c>
      <c r="M22" s="296">
        <f t="shared" si="2"/>
        <v>90.30913348946136</v>
      </c>
      <c r="N22" s="187">
        <f t="shared" si="3"/>
        <v>115.84354722422493</v>
      </c>
      <c r="O22" s="173">
        <f t="shared" si="4"/>
        <v>38562</v>
      </c>
      <c r="Z22">
        <f t="shared" si="0"/>
        <v>1</v>
      </c>
    </row>
    <row r="23" spans="2:26" x14ac:dyDescent="0.25">
      <c r="B23" s="181" t="s">
        <v>99</v>
      </c>
      <c r="C23" s="182">
        <v>837</v>
      </c>
      <c r="D23" s="182">
        <v>349</v>
      </c>
      <c r="E23" s="182">
        <v>43270</v>
      </c>
      <c r="F23" s="183">
        <v>11.032999999999999</v>
      </c>
      <c r="G23" s="184">
        <f t="shared" si="1"/>
        <v>31.632375600471313</v>
      </c>
      <c r="H23" s="182">
        <v>3709</v>
      </c>
      <c r="I23" s="182">
        <v>0</v>
      </c>
      <c r="J23" s="182">
        <v>354</v>
      </c>
      <c r="K23" s="182">
        <v>0</v>
      </c>
      <c r="L23" s="185">
        <v>0</v>
      </c>
      <c r="M23" s="296">
        <f t="shared" si="2"/>
        <v>123.98280802292264</v>
      </c>
      <c r="N23" s="187">
        <f t="shared" si="3"/>
        <v>141.63434313677354</v>
      </c>
      <c r="O23" s="173">
        <f t="shared" si="4"/>
        <v>43270</v>
      </c>
      <c r="Z23">
        <f t="shared" si="0"/>
        <v>1</v>
      </c>
    </row>
    <row r="24" spans="2:26" x14ac:dyDescent="0.25">
      <c r="B24" s="181" t="s">
        <v>100</v>
      </c>
      <c r="C24" s="182">
        <v>9954</v>
      </c>
      <c r="D24" s="182">
        <v>4221</v>
      </c>
      <c r="E24" s="182">
        <v>590172</v>
      </c>
      <c r="F24" s="183">
        <v>75.334000000000003</v>
      </c>
      <c r="G24" s="184">
        <f t="shared" si="1"/>
        <v>56.030477606392864</v>
      </c>
      <c r="H24" s="182">
        <v>2309</v>
      </c>
      <c r="I24" s="182">
        <v>0</v>
      </c>
      <c r="J24" s="182">
        <v>4369</v>
      </c>
      <c r="K24" s="182">
        <v>9</v>
      </c>
      <c r="L24" s="185">
        <v>22</v>
      </c>
      <c r="M24" s="296">
        <f t="shared" si="2"/>
        <v>139.818052594172</v>
      </c>
      <c r="N24" s="187">
        <f t="shared" si="3"/>
        <v>162.43817450684105</v>
      </c>
      <c r="Z24">
        <f t="shared" si="0"/>
        <v>1</v>
      </c>
    </row>
    <row r="25" spans="2:26" x14ac:dyDescent="0.25">
      <c r="B25" s="181" t="s">
        <v>101</v>
      </c>
      <c r="C25" s="182">
        <v>413</v>
      </c>
      <c r="D25" s="182">
        <v>170</v>
      </c>
      <c r="E25" s="182">
        <v>18800</v>
      </c>
      <c r="F25" s="183">
        <v>7.7759999999999998</v>
      </c>
      <c r="G25" s="184">
        <f t="shared" si="1"/>
        <v>21.862139917695472</v>
      </c>
      <c r="H25" s="182">
        <v>186</v>
      </c>
      <c r="I25" s="182">
        <v>0</v>
      </c>
      <c r="J25" s="182">
        <v>185</v>
      </c>
      <c r="K25" s="182">
        <v>1</v>
      </c>
      <c r="L25" s="185">
        <v>0</v>
      </c>
      <c r="M25" s="296">
        <f t="shared" si="2"/>
        <v>110.58823529411765</v>
      </c>
      <c r="N25" s="187">
        <f t="shared" si="3"/>
        <v>124.71392085973001</v>
      </c>
      <c r="Z25">
        <f t="shared" si="0"/>
        <v>1</v>
      </c>
    </row>
    <row r="26" spans="2:26" x14ac:dyDescent="0.25">
      <c r="B26" s="181" t="s">
        <v>102</v>
      </c>
      <c r="C26" s="378">
        <v>1539</v>
      </c>
      <c r="D26" s="182">
        <v>131</v>
      </c>
      <c r="E26" s="182" t="s">
        <v>103</v>
      </c>
      <c r="F26" s="183">
        <v>7.984</v>
      </c>
      <c r="G26" s="184">
        <f t="shared" si="1"/>
        <v>16.407815631262526</v>
      </c>
      <c r="H26" s="182" t="s">
        <v>103</v>
      </c>
      <c r="I26" s="182">
        <v>0</v>
      </c>
      <c r="J26" s="182">
        <v>134</v>
      </c>
      <c r="K26" s="182" t="s">
        <v>103</v>
      </c>
      <c r="L26" s="185" t="s">
        <v>103</v>
      </c>
      <c r="M26" s="296" t="str">
        <f t="shared" si="2"/>
        <v xml:space="preserve"> </v>
      </c>
      <c r="N26" s="187" t="str">
        <f t="shared" si="3"/>
        <v xml:space="preserve"> </v>
      </c>
      <c r="Z26">
        <f>IF(M26&gt;=" ",0,1)</f>
        <v>0</v>
      </c>
    </row>
    <row r="27" spans="2:26" x14ac:dyDescent="0.25">
      <c r="B27" s="181" t="s">
        <v>104</v>
      </c>
      <c r="C27" s="378"/>
      <c r="D27" s="182">
        <v>445</v>
      </c>
      <c r="E27" s="182">
        <v>41431</v>
      </c>
      <c r="F27" s="183">
        <v>9.9239999999999995</v>
      </c>
      <c r="G27" s="184">
        <f t="shared" si="1"/>
        <v>44.840790004030637</v>
      </c>
      <c r="H27" s="182">
        <v>433</v>
      </c>
      <c r="I27" s="182">
        <v>0</v>
      </c>
      <c r="J27" s="182">
        <v>453</v>
      </c>
      <c r="K27" s="182">
        <v>2</v>
      </c>
      <c r="L27" s="185">
        <v>0</v>
      </c>
      <c r="M27" s="296">
        <f t="shared" si="2"/>
        <v>93.103370786516848</v>
      </c>
      <c r="N27" s="187" t="str">
        <f t="shared" si="3"/>
        <v xml:space="preserve"> </v>
      </c>
      <c r="Z27">
        <f t="shared" ref="Z27:Z90" si="5">IF(M27&gt;=" ",0,1)</f>
        <v>1</v>
      </c>
    </row>
    <row r="28" spans="2:26" x14ac:dyDescent="0.25">
      <c r="B28" s="181" t="s">
        <v>105</v>
      </c>
      <c r="C28" s="182">
        <v>2752</v>
      </c>
      <c r="D28" s="182">
        <v>1124</v>
      </c>
      <c r="E28" s="182">
        <v>100746</v>
      </c>
      <c r="F28" s="183">
        <v>23.812999999999999</v>
      </c>
      <c r="G28" s="184">
        <f t="shared" si="1"/>
        <v>47.201108638138834</v>
      </c>
      <c r="H28" s="182">
        <v>1132</v>
      </c>
      <c r="I28" s="182">
        <v>0</v>
      </c>
      <c r="J28" s="182">
        <v>1152</v>
      </c>
      <c r="K28" s="182">
        <v>10</v>
      </c>
      <c r="L28" s="185">
        <v>3</v>
      </c>
      <c r="M28" s="296">
        <f t="shared" si="2"/>
        <v>89.631672597864764</v>
      </c>
      <c r="N28" s="187">
        <f t="shared" si="3"/>
        <v>100.29667091430392</v>
      </c>
      <c r="Z28">
        <f t="shared" si="5"/>
        <v>1</v>
      </c>
    </row>
    <row r="29" spans="2:26" x14ac:dyDescent="0.25">
      <c r="B29" s="181" t="s">
        <v>106</v>
      </c>
      <c r="C29" s="182">
        <v>0</v>
      </c>
      <c r="D29" s="182">
        <v>0</v>
      </c>
      <c r="E29" s="182">
        <v>0</v>
      </c>
      <c r="F29" s="183">
        <v>0.317</v>
      </c>
      <c r="G29" s="184">
        <f t="shared" si="1"/>
        <v>0</v>
      </c>
      <c r="H29" s="182">
        <v>0</v>
      </c>
      <c r="I29" s="182">
        <v>0</v>
      </c>
      <c r="J29" s="182">
        <v>0</v>
      </c>
      <c r="K29" s="182">
        <v>0</v>
      </c>
      <c r="L29" s="185">
        <v>0</v>
      </c>
      <c r="M29" s="296" t="str">
        <f t="shared" si="2"/>
        <v xml:space="preserve"> </v>
      </c>
      <c r="N29" s="187" t="str">
        <f t="shared" si="3"/>
        <v xml:space="preserve"> </v>
      </c>
      <c r="Z29">
        <f t="shared" si="5"/>
        <v>0</v>
      </c>
    </row>
    <row r="30" spans="2:26" x14ac:dyDescent="0.25">
      <c r="B30" s="181" t="s">
        <v>107</v>
      </c>
      <c r="C30" s="182">
        <v>2844</v>
      </c>
      <c r="D30" s="182">
        <v>1448</v>
      </c>
      <c r="E30" s="182">
        <v>179815</v>
      </c>
      <c r="F30" s="183">
        <v>37.264000000000003</v>
      </c>
      <c r="G30" s="184">
        <f t="shared" si="1"/>
        <v>38.857878917990554</v>
      </c>
      <c r="H30" s="182">
        <v>1250</v>
      </c>
      <c r="I30" s="182">
        <v>0</v>
      </c>
      <c r="J30" s="182">
        <v>1636</v>
      </c>
      <c r="K30" s="182">
        <v>6</v>
      </c>
      <c r="L30" s="185">
        <v>14</v>
      </c>
      <c r="M30" s="296">
        <f t="shared" si="2"/>
        <v>124.18162983425414</v>
      </c>
      <c r="N30" s="187">
        <f t="shared" si="3"/>
        <v>173.22216442209506</v>
      </c>
      <c r="O30" s="173">
        <f t="shared" si="4"/>
        <v>179815</v>
      </c>
      <c r="Z30">
        <f t="shared" si="5"/>
        <v>1</v>
      </c>
    </row>
    <row r="31" spans="2:26" x14ac:dyDescent="0.25">
      <c r="B31" s="181" t="s">
        <v>108</v>
      </c>
      <c r="C31" s="182">
        <v>1789</v>
      </c>
      <c r="D31" s="182">
        <v>897</v>
      </c>
      <c r="E31" s="182">
        <v>83041</v>
      </c>
      <c r="F31" s="183">
        <v>30.25</v>
      </c>
      <c r="G31" s="184">
        <f t="shared" si="1"/>
        <v>29.652892561983471</v>
      </c>
      <c r="H31" s="182">
        <v>923</v>
      </c>
      <c r="I31" s="182">
        <v>0</v>
      </c>
      <c r="J31" s="182">
        <v>931</v>
      </c>
      <c r="K31" s="182">
        <v>6</v>
      </c>
      <c r="L31" s="185">
        <v>2</v>
      </c>
      <c r="M31" s="296">
        <f t="shared" si="2"/>
        <v>92.576365663322179</v>
      </c>
      <c r="N31" s="187">
        <f t="shared" si="3"/>
        <v>127.17137453387137</v>
      </c>
      <c r="Z31">
        <f t="shared" si="5"/>
        <v>1</v>
      </c>
    </row>
    <row r="32" spans="2:26" x14ac:dyDescent="0.25">
      <c r="B32" s="181" t="s">
        <v>109</v>
      </c>
      <c r="C32" s="182">
        <v>760</v>
      </c>
      <c r="D32" s="182">
        <v>335</v>
      </c>
      <c r="E32" s="182">
        <v>36622</v>
      </c>
      <c r="F32" s="183">
        <v>8.1829999999999998</v>
      </c>
      <c r="G32" s="184">
        <f t="shared" si="1"/>
        <v>40.938531101063184</v>
      </c>
      <c r="H32" s="182">
        <v>360</v>
      </c>
      <c r="I32" s="182">
        <v>0</v>
      </c>
      <c r="J32" s="182">
        <v>336</v>
      </c>
      <c r="K32" s="182">
        <v>1</v>
      </c>
      <c r="L32" s="185">
        <v>0</v>
      </c>
      <c r="M32" s="296">
        <f t="shared" si="2"/>
        <v>109.31940298507463</v>
      </c>
      <c r="N32" s="187">
        <f t="shared" si="3"/>
        <v>132.01874549387165</v>
      </c>
      <c r="Z32">
        <f t="shared" si="5"/>
        <v>1</v>
      </c>
    </row>
    <row r="33" spans="2:26" x14ac:dyDescent="0.25">
      <c r="B33" s="181" t="s">
        <v>110</v>
      </c>
      <c r="C33" s="182">
        <v>2342</v>
      </c>
      <c r="D33" s="182">
        <v>1003</v>
      </c>
      <c r="E33" s="182">
        <v>99238</v>
      </c>
      <c r="F33" s="183">
        <v>31.675999999999998</v>
      </c>
      <c r="G33" s="184">
        <f t="shared" si="1"/>
        <v>31.664351559540346</v>
      </c>
      <c r="H33" s="182">
        <v>1099</v>
      </c>
      <c r="I33" s="182">
        <v>0</v>
      </c>
      <c r="J33" s="182">
        <v>1008</v>
      </c>
      <c r="K33" s="182">
        <v>4</v>
      </c>
      <c r="L33" s="185">
        <v>8</v>
      </c>
      <c r="M33" s="296">
        <f t="shared" si="2"/>
        <v>98.941176470588232</v>
      </c>
      <c r="N33" s="187">
        <f t="shared" si="3"/>
        <v>116.09091866219013</v>
      </c>
      <c r="Z33">
        <f t="shared" si="5"/>
        <v>1</v>
      </c>
    </row>
    <row r="34" spans="2:26" x14ac:dyDescent="0.25">
      <c r="B34" s="181" t="s">
        <v>111</v>
      </c>
      <c r="C34" s="182">
        <v>2274</v>
      </c>
      <c r="D34" s="182">
        <v>928</v>
      </c>
      <c r="E34" s="182">
        <v>100800</v>
      </c>
      <c r="F34" s="183">
        <v>40.201999999999998</v>
      </c>
      <c r="G34" s="184">
        <f t="shared" si="1"/>
        <v>23.083428685140042</v>
      </c>
      <c r="H34" s="182">
        <v>685</v>
      </c>
      <c r="I34" s="182">
        <v>0</v>
      </c>
      <c r="J34" s="182">
        <v>931</v>
      </c>
      <c r="K34" s="182">
        <v>1</v>
      </c>
      <c r="L34" s="185">
        <v>1</v>
      </c>
      <c r="M34" s="296">
        <f t="shared" si="2"/>
        <v>108.62068965517241</v>
      </c>
      <c r="N34" s="187">
        <f t="shared" si="3"/>
        <v>121.44431994795244</v>
      </c>
      <c r="O34" s="173">
        <f t="shared" si="4"/>
        <v>100800</v>
      </c>
      <c r="Z34">
        <f t="shared" si="5"/>
        <v>1</v>
      </c>
    </row>
    <row r="35" spans="2:26" x14ac:dyDescent="0.25">
      <c r="B35" s="181" t="s">
        <v>112</v>
      </c>
      <c r="C35" s="378">
        <v>4122</v>
      </c>
      <c r="D35" s="182">
        <v>2007</v>
      </c>
      <c r="E35" s="182">
        <v>158765</v>
      </c>
      <c r="F35" s="183">
        <v>22.623000000000001</v>
      </c>
      <c r="G35" s="184">
        <f t="shared" si="1"/>
        <v>88.715024532555361</v>
      </c>
      <c r="H35" s="182">
        <v>1512</v>
      </c>
      <c r="I35" s="182">
        <v>0</v>
      </c>
      <c r="J35" s="182">
        <v>2074</v>
      </c>
      <c r="K35" s="182">
        <v>2</v>
      </c>
      <c r="L35" s="185">
        <v>5</v>
      </c>
      <c r="M35" s="296">
        <f t="shared" si="2"/>
        <v>79.105630293971103</v>
      </c>
      <c r="N35" s="187">
        <f t="shared" si="3"/>
        <v>105.52464889367444</v>
      </c>
      <c r="Z35">
        <f t="shared" si="5"/>
        <v>1</v>
      </c>
    </row>
    <row r="36" spans="2:26" x14ac:dyDescent="0.25">
      <c r="B36" s="181" t="s">
        <v>113</v>
      </c>
      <c r="C36" s="378"/>
      <c r="D36" s="182">
        <v>0</v>
      </c>
      <c r="E36" s="182">
        <v>0</v>
      </c>
      <c r="F36" s="183">
        <v>0.11</v>
      </c>
      <c r="G36" s="184">
        <f t="shared" si="1"/>
        <v>0</v>
      </c>
      <c r="H36" s="182">
        <v>0</v>
      </c>
      <c r="I36" s="182">
        <v>0</v>
      </c>
      <c r="J36" s="182">
        <v>0</v>
      </c>
      <c r="K36" s="182">
        <v>0</v>
      </c>
      <c r="L36" s="185">
        <v>0</v>
      </c>
      <c r="M36" s="296" t="str">
        <f t="shared" si="2"/>
        <v xml:space="preserve"> </v>
      </c>
      <c r="N36" s="187" t="str">
        <f t="shared" si="3"/>
        <v xml:space="preserve"> </v>
      </c>
      <c r="O36" s="173">
        <f t="shared" si="4"/>
        <v>0</v>
      </c>
      <c r="Z36">
        <f t="shared" si="5"/>
        <v>0</v>
      </c>
    </row>
    <row r="37" spans="2:26" x14ac:dyDescent="0.25">
      <c r="B37" s="181" t="s">
        <v>114</v>
      </c>
      <c r="C37" s="182">
        <v>25933</v>
      </c>
      <c r="D37" s="182">
        <v>12665</v>
      </c>
      <c r="E37" s="182">
        <v>1362751</v>
      </c>
      <c r="F37" s="183">
        <v>138.84800000000001</v>
      </c>
      <c r="G37" s="184">
        <f t="shared" si="1"/>
        <v>91.214853652915409</v>
      </c>
      <c r="H37" s="182">
        <v>3709</v>
      </c>
      <c r="I37" s="182">
        <v>82</v>
      </c>
      <c r="J37" s="182">
        <v>13493</v>
      </c>
      <c r="K37" s="182">
        <v>7</v>
      </c>
      <c r="L37" s="185">
        <v>49</v>
      </c>
      <c r="M37" s="296">
        <f t="shared" si="2"/>
        <v>107.5997631267272</v>
      </c>
      <c r="N37" s="187">
        <f t="shared" si="3"/>
        <v>143.96962879580627</v>
      </c>
      <c r="Z37">
        <f t="shared" si="5"/>
        <v>1</v>
      </c>
    </row>
    <row r="38" spans="2:26" x14ac:dyDescent="0.25">
      <c r="B38" s="181" t="s">
        <v>115</v>
      </c>
      <c r="C38" s="182">
        <v>8345</v>
      </c>
      <c r="D38" s="182">
        <v>3423</v>
      </c>
      <c r="E38" s="182">
        <v>354674</v>
      </c>
      <c r="F38" s="183">
        <v>45.704000000000001</v>
      </c>
      <c r="G38" s="184">
        <f t="shared" si="1"/>
        <v>74.894976369683178</v>
      </c>
      <c r="H38" s="182">
        <v>2309</v>
      </c>
      <c r="I38" s="182">
        <v>47</v>
      </c>
      <c r="J38" s="182">
        <v>3442</v>
      </c>
      <c r="K38" s="182">
        <v>4</v>
      </c>
      <c r="L38" s="185">
        <v>19</v>
      </c>
      <c r="M38" s="296">
        <f t="shared" si="2"/>
        <v>103.61495763949752</v>
      </c>
      <c r="N38" s="187">
        <f t="shared" si="3"/>
        <v>116.44213170055075</v>
      </c>
      <c r="O38" s="173">
        <f t="shared" si="4"/>
        <v>354674</v>
      </c>
      <c r="Z38">
        <f t="shared" si="5"/>
        <v>1</v>
      </c>
    </row>
    <row r="39" spans="2:26" x14ac:dyDescent="0.25">
      <c r="B39" s="181" t="s">
        <v>116</v>
      </c>
      <c r="C39" s="182">
        <v>656</v>
      </c>
      <c r="D39" s="182">
        <v>310</v>
      </c>
      <c r="E39" s="182">
        <v>28628</v>
      </c>
      <c r="F39" s="183">
        <v>16.451000000000001</v>
      </c>
      <c r="G39" s="184">
        <f t="shared" si="1"/>
        <v>18.843839280286911</v>
      </c>
      <c r="H39" s="182">
        <v>305</v>
      </c>
      <c r="I39" s="182">
        <v>0</v>
      </c>
      <c r="J39" s="182">
        <v>326</v>
      </c>
      <c r="K39" s="182">
        <v>2</v>
      </c>
      <c r="L39" s="185">
        <v>0</v>
      </c>
      <c r="M39" s="296">
        <f t="shared" si="2"/>
        <v>92.348387096774189</v>
      </c>
      <c r="N39" s="187">
        <f t="shared" si="3"/>
        <v>119.56231206147679</v>
      </c>
      <c r="Z39">
        <f t="shared" si="5"/>
        <v>1</v>
      </c>
    </row>
    <row r="40" spans="2:26" x14ac:dyDescent="0.25">
      <c r="B40" s="181" t="s">
        <v>117</v>
      </c>
      <c r="C40" s="182">
        <v>22820</v>
      </c>
      <c r="D40" s="182">
        <v>8246</v>
      </c>
      <c r="E40" s="182">
        <v>1095207</v>
      </c>
      <c r="F40" s="183">
        <v>76.069999999999993</v>
      </c>
      <c r="G40" s="184">
        <f t="shared" si="1"/>
        <v>108.40015774944132</v>
      </c>
      <c r="H40" s="182">
        <v>4541</v>
      </c>
      <c r="I40" s="182">
        <v>0</v>
      </c>
      <c r="J40" s="182">
        <v>8348</v>
      </c>
      <c r="K40" s="182">
        <v>8</v>
      </c>
      <c r="L40" s="185">
        <v>9</v>
      </c>
      <c r="M40" s="296">
        <f t="shared" si="2"/>
        <v>132.81675964103809</v>
      </c>
      <c r="N40" s="187">
        <f t="shared" si="3"/>
        <v>131.48848042452548</v>
      </c>
      <c r="Z40">
        <f t="shared" si="5"/>
        <v>1</v>
      </c>
    </row>
    <row r="41" spans="2:26" x14ac:dyDescent="0.25">
      <c r="B41" s="181" t="s">
        <v>118</v>
      </c>
      <c r="C41" s="182">
        <v>5169</v>
      </c>
      <c r="D41" s="182">
        <v>2398</v>
      </c>
      <c r="E41" s="182">
        <v>327198</v>
      </c>
      <c r="F41" s="183">
        <v>41.468000000000004</v>
      </c>
      <c r="G41" s="184">
        <f t="shared" si="1"/>
        <v>57.82772258126748</v>
      </c>
      <c r="H41" s="182">
        <v>1884</v>
      </c>
      <c r="I41" s="182">
        <v>0</v>
      </c>
      <c r="J41" s="182">
        <v>2564</v>
      </c>
      <c r="K41" s="182">
        <v>8</v>
      </c>
      <c r="L41" s="185">
        <v>5</v>
      </c>
      <c r="M41" s="296">
        <f t="shared" si="2"/>
        <v>136.44620517097582</v>
      </c>
      <c r="N41" s="187">
        <f t="shared" si="3"/>
        <v>173.42481654330214</v>
      </c>
      <c r="Z41">
        <f t="shared" si="5"/>
        <v>1</v>
      </c>
    </row>
    <row r="42" spans="2:26" x14ac:dyDescent="0.25">
      <c r="B42" s="181" t="s">
        <v>119</v>
      </c>
      <c r="C42" s="182">
        <v>1275</v>
      </c>
      <c r="D42" s="182">
        <v>524</v>
      </c>
      <c r="E42" s="182">
        <v>46789</v>
      </c>
      <c r="F42" s="183">
        <v>14.663</v>
      </c>
      <c r="G42" s="184">
        <f t="shared" si="1"/>
        <v>35.736206778967471</v>
      </c>
      <c r="H42" s="182">
        <v>4541</v>
      </c>
      <c r="I42" s="182">
        <v>0</v>
      </c>
      <c r="J42" s="182">
        <v>530</v>
      </c>
      <c r="K42" s="182">
        <v>2</v>
      </c>
      <c r="L42" s="185">
        <v>2</v>
      </c>
      <c r="M42" s="296">
        <f t="shared" si="2"/>
        <v>89.291984732824432</v>
      </c>
      <c r="N42" s="187">
        <f t="shared" si="3"/>
        <v>100.54042438893366</v>
      </c>
      <c r="O42" s="173">
        <f t="shared" si="4"/>
        <v>46789</v>
      </c>
      <c r="Z42">
        <f t="shared" si="5"/>
        <v>1</v>
      </c>
    </row>
    <row r="43" spans="2:26" x14ac:dyDescent="0.25">
      <c r="B43" s="181" t="s">
        <v>120</v>
      </c>
      <c r="C43" s="182">
        <v>6017</v>
      </c>
      <c r="D43" s="182">
        <v>2668</v>
      </c>
      <c r="E43" s="182">
        <v>252903</v>
      </c>
      <c r="F43" s="183">
        <v>43.935000000000002</v>
      </c>
      <c r="G43" s="184">
        <f t="shared" si="1"/>
        <v>60.726072607260726</v>
      </c>
      <c r="H43" s="182">
        <v>2279</v>
      </c>
      <c r="I43" s="182">
        <v>0</v>
      </c>
      <c r="J43" s="182">
        <v>2762</v>
      </c>
      <c r="K43" s="182">
        <v>4</v>
      </c>
      <c r="L43" s="185">
        <v>8</v>
      </c>
      <c r="M43" s="296">
        <f t="shared" si="2"/>
        <v>94.791229385307346</v>
      </c>
      <c r="N43" s="187">
        <f t="shared" si="3"/>
        <v>115.15455069085081</v>
      </c>
      <c r="Z43">
        <f t="shared" si="5"/>
        <v>1</v>
      </c>
    </row>
    <row r="44" spans="2:26" x14ac:dyDescent="0.25">
      <c r="B44" s="181" t="s">
        <v>121</v>
      </c>
      <c r="C44" s="182">
        <v>11170</v>
      </c>
      <c r="D44" s="182">
        <v>4735</v>
      </c>
      <c r="E44" s="182">
        <v>499175</v>
      </c>
      <c r="F44" s="183">
        <v>47.805</v>
      </c>
      <c r="G44" s="184">
        <f t="shared" si="1"/>
        <v>99.04821671373287</v>
      </c>
      <c r="H44" s="182">
        <v>2210</v>
      </c>
      <c r="I44" s="182">
        <v>0</v>
      </c>
      <c r="J44" s="182">
        <v>5070</v>
      </c>
      <c r="K44" s="182">
        <v>29</v>
      </c>
      <c r="L44" s="185">
        <v>14</v>
      </c>
      <c r="M44" s="296">
        <f t="shared" si="2"/>
        <v>105.42238648363252</v>
      </c>
      <c r="N44" s="187">
        <f t="shared" si="3"/>
        <v>122.43533927717345</v>
      </c>
      <c r="Z44">
        <f t="shared" si="5"/>
        <v>1</v>
      </c>
    </row>
    <row r="45" spans="2:26" x14ac:dyDescent="0.25">
      <c r="B45" s="181" t="s">
        <v>122</v>
      </c>
      <c r="C45" s="182">
        <v>19560</v>
      </c>
      <c r="D45" s="182">
        <v>6415</v>
      </c>
      <c r="E45" s="182">
        <v>793537</v>
      </c>
      <c r="F45" s="183">
        <v>88.950999999999993</v>
      </c>
      <c r="G45" s="184">
        <f t="shared" si="1"/>
        <v>72.118357297838145</v>
      </c>
      <c r="H45" s="182">
        <v>4037</v>
      </c>
      <c r="I45" s="182">
        <v>0</v>
      </c>
      <c r="J45" s="182">
        <v>6771</v>
      </c>
      <c r="K45" s="182">
        <v>14</v>
      </c>
      <c r="L45" s="185">
        <v>18</v>
      </c>
      <c r="M45" s="296">
        <f t="shared" si="2"/>
        <v>123.70023382696805</v>
      </c>
      <c r="N45" s="187">
        <f t="shared" si="3"/>
        <v>111.14897610443455</v>
      </c>
      <c r="O45" s="173">
        <f t="shared" si="4"/>
        <v>793537</v>
      </c>
      <c r="Z45">
        <f t="shared" si="5"/>
        <v>1</v>
      </c>
    </row>
    <row r="46" spans="2:26" x14ac:dyDescent="0.25">
      <c r="B46" s="181" t="s">
        <v>123</v>
      </c>
      <c r="C46" s="182">
        <v>1392</v>
      </c>
      <c r="D46" s="182">
        <v>611</v>
      </c>
      <c r="E46" s="182">
        <v>51809</v>
      </c>
      <c r="F46" s="183">
        <v>12.420999999999999</v>
      </c>
      <c r="G46" s="184">
        <f t="shared" si="1"/>
        <v>49.190886402061025</v>
      </c>
      <c r="H46" s="182">
        <v>441</v>
      </c>
      <c r="I46" s="182">
        <v>0</v>
      </c>
      <c r="J46" s="182">
        <v>615</v>
      </c>
      <c r="K46" s="182">
        <v>3</v>
      </c>
      <c r="L46" s="185">
        <v>2</v>
      </c>
      <c r="M46" s="296">
        <f t="shared" si="2"/>
        <v>84.793780687397714</v>
      </c>
      <c r="N46" s="187">
        <f t="shared" si="3"/>
        <v>101.97016217918437</v>
      </c>
      <c r="O46" s="173">
        <f t="shared" si="4"/>
        <v>51809</v>
      </c>
      <c r="Z46">
        <f t="shared" si="5"/>
        <v>1</v>
      </c>
    </row>
    <row r="47" spans="2:26" x14ac:dyDescent="0.25">
      <c r="B47" s="181" t="s">
        <v>124</v>
      </c>
      <c r="C47" s="182">
        <v>977</v>
      </c>
      <c r="D47" s="182">
        <v>415</v>
      </c>
      <c r="E47" s="182">
        <v>46037</v>
      </c>
      <c r="F47" s="183">
        <v>10.243</v>
      </c>
      <c r="G47" s="184">
        <f t="shared" si="1"/>
        <v>40.515473982231768</v>
      </c>
      <c r="H47" s="182">
        <v>448</v>
      </c>
      <c r="I47" s="182">
        <v>0</v>
      </c>
      <c r="J47" s="182">
        <v>414</v>
      </c>
      <c r="K47" s="182">
        <v>1</v>
      </c>
      <c r="L47" s="185">
        <v>0</v>
      </c>
      <c r="M47" s="296">
        <f t="shared" si="2"/>
        <v>110.93253012048193</v>
      </c>
      <c r="N47" s="187">
        <f t="shared" si="3"/>
        <v>129.09802162056056</v>
      </c>
      <c r="Z47">
        <f t="shared" si="5"/>
        <v>1</v>
      </c>
    </row>
    <row r="48" spans="2:26" x14ac:dyDescent="0.25">
      <c r="B48" s="181" t="s">
        <v>125</v>
      </c>
      <c r="C48" s="182">
        <v>7230</v>
      </c>
      <c r="D48" s="182">
        <v>3107</v>
      </c>
      <c r="E48" s="182">
        <v>312519</v>
      </c>
      <c r="F48" s="183">
        <v>36.122999999999998</v>
      </c>
      <c r="G48" s="184">
        <f t="shared" si="1"/>
        <v>86.011682307671023</v>
      </c>
      <c r="H48" s="182">
        <v>2238</v>
      </c>
      <c r="I48" s="182">
        <v>0</v>
      </c>
      <c r="J48" s="182">
        <v>3329</v>
      </c>
      <c r="K48" s="182">
        <v>12</v>
      </c>
      <c r="L48" s="185">
        <v>23</v>
      </c>
      <c r="M48" s="296">
        <f t="shared" si="2"/>
        <v>100.58545220469907</v>
      </c>
      <c r="N48" s="187">
        <f t="shared" si="3"/>
        <v>118.42551014608082</v>
      </c>
      <c r="Z48">
        <f t="shared" si="5"/>
        <v>1</v>
      </c>
    </row>
    <row r="49" spans="2:26" x14ac:dyDescent="0.25">
      <c r="B49" s="181" t="s">
        <v>126</v>
      </c>
      <c r="C49" s="182">
        <v>11444</v>
      </c>
      <c r="D49" s="182">
        <v>5243</v>
      </c>
      <c r="E49" s="182">
        <v>501990</v>
      </c>
      <c r="F49" s="183">
        <v>69.015000000000001</v>
      </c>
      <c r="G49" s="184">
        <f t="shared" si="1"/>
        <v>75.968992248062008</v>
      </c>
      <c r="H49" s="182">
        <v>174</v>
      </c>
      <c r="I49" s="182">
        <v>0</v>
      </c>
      <c r="J49" s="182">
        <v>5286</v>
      </c>
      <c r="K49" s="182">
        <v>14</v>
      </c>
      <c r="L49" s="185">
        <v>33</v>
      </c>
      <c r="M49" s="296">
        <f t="shared" si="2"/>
        <v>95.744802593934764</v>
      </c>
      <c r="N49" s="187">
        <f t="shared" si="3"/>
        <v>120.17782842477723</v>
      </c>
      <c r="O49" s="173">
        <f t="shared" si="4"/>
        <v>501990</v>
      </c>
      <c r="Z49">
        <f t="shared" si="5"/>
        <v>1</v>
      </c>
    </row>
    <row r="50" spans="2:26" x14ac:dyDescent="0.25">
      <c r="B50" s="181" t="s">
        <v>127</v>
      </c>
      <c r="C50" s="182">
        <v>952</v>
      </c>
      <c r="D50" s="182">
        <v>383</v>
      </c>
      <c r="E50" s="182">
        <v>33708</v>
      </c>
      <c r="F50" s="183">
        <v>13.497</v>
      </c>
      <c r="G50" s="184">
        <f t="shared" si="1"/>
        <v>28.376676298436688</v>
      </c>
      <c r="H50" s="182">
        <v>4086</v>
      </c>
      <c r="I50" s="182">
        <v>0</v>
      </c>
      <c r="J50" s="182">
        <v>384</v>
      </c>
      <c r="K50" s="182">
        <v>0</v>
      </c>
      <c r="L50" s="185">
        <v>0</v>
      </c>
      <c r="M50" s="296">
        <f t="shared" si="2"/>
        <v>88.010443864229771</v>
      </c>
      <c r="N50" s="187">
        <f t="shared" si="3"/>
        <v>97.00702198687695</v>
      </c>
      <c r="Z50">
        <f t="shared" si="5"/>
        <v>1</v>
      </c>
    </row>
    <row r="51" spans="2:26" x14ac:dyDescent="0.25">
      <c r="B51" s="181" t="s">
        <v>128</v>
      </c>
      <c r="C51" s="182">
        <v>8930</v>
      </c>
      <c r="D51" s="182">
        <v>3958</v>
      </c>
      <c r="E51" s="182">
        <v>402081</v>
      </c>
      <c r="F51" s="183">
        <v>53.237000000000002</v>
      </c>
      <c r="G51" s="184">
        <f t="shared" si="1"/>
        <v>74.34678888742792</v>
      </c>
      <c r="H51" s="182">
        <v>2147</v>
      </c>
      <c r="I51" s="182">
        <v>104</v>
      </c>
      <c r="J51" s="182">
        <v>3982</v>
      </c>
      <c r="K51" s="182">
        <v>3</v>
      </c>
      <c r="L51" s="185">
        <v>6</v>
      </c>
      <c r="M51" s="296">
        <f t="shared" si="2"/>
        <v>101.58691258211218</v>
      </c>
      <c r="N51" s="187">
        <f t="shared" si="3"/>
        <v>123.35854208532115</v>
      </c>
      <c r="Z51">
        <f t="shared" si="5"/>
        <v>1</v>
      </c>
    </row>
    <row r="52" spans="2:26" x14ac:dyDescent="0.25">
      <c r="B52" s="181" t="s">
        <v>129</v>
      </c>
      <c r="C52" s="182">
        <v>608</v>
      </c>
      <c r="D52" s="182">
        <v>241</v>
      </c>
      <c r="E52" s="182" t="s">
        <v>103</v>
      </c>
      <c r="F52" s="183">
        <v>11.226000000000001</v>
      </c>
      <c r="G52" s="184">
        <f t="shared" si="1"/>
        <v>21.468020666310348</v>
      </c>
      <c r="H52" s="182" t="s">
        <v>103</v>
      </c>
      <c r="I52" s="182">
        <v>0</v>
      </c>
      <c r="J52" s="182">
        <v>248</v>
      </c>
      <c r="K52" s="182" t="s">
        <v>103</v>
      </c>
      <c r="L52" s="185" t="s">
        <v>103</v>
      </c>
      <c r="M52" s="296" t="str">
        <f t="shared" si="2"/>
        <v xml:space="preserve"> </v>
      </c>
      <c r="N52" s="187" t="str">
        <f t="shared" si="3"/>
        <v xml:space="preserve"> </v>
      </c>
      <c r="Z52">
        <f t="shared" si="5"/>
        <v>0</v>
      </c>
    </row>
    <row r="53" spans="2:26" x14ac:dyDescent="0.25">
      <c r="B53" s="181" t="s">
        <v>130</v>
      </c>
      <c r="C53" s="182">
        <v>986</v>
      </c>
      <c r="D53" s="182">
        <v>410</v>
      </c>
      <c r="E53" s="182">
        <v>39662</v>
      </c>
      <c r="F53" s="183">
        <v>12.246</v>
      </c>
      <c r="G53" s="184">
        <f t="shared" si="1"/>
        <v>33.480320104523926</v>
      </c>
      <c r="H53" s="182">
        <v>312</v>
      </c>
      <c r="I53" s="182">
        <v>1</v>
      </c>
      <c r="J53" s="182">
        <v>419</v>
      </c>
      <c r="K53" s="182">
        <v>0</v>
      </c>
      <c r="L53" s="185">
        <v>0</v>
      </c>
      <c r="M53" s="296">
        <f t="shared" si="2"/>
        <v>96.736585365853657</v>
      </c>
      <c r="N53" s="187">
        <f t="shared" si="3"/>
        <v>110.20589624607518</v>
      </c>
      <c r="O53" s="173">
        <f t="shared" si="4"/>
        <v>39662</v>
      </c>
      <c r="Z53">
        <f t="shared" si="5"/>
        <v>1</v>
      </c>
    </row>
    <row r="54" spans="2:26" x14ac:dyDescent="0.25">
      <c r="B54" s="181" t="s">
        <v>131</v>
      </c>
      <c r="C54" s="182">
        <v>85</v>
      </c>
      <c r="D54" s="182">
        <v>33</v>
      </c>
      <c r="E54" s="182">
        <v>2456</v>
      </c>
      <c r="F54" s="183">
        <v>7.1740000000000004</v>
      </c>
      <c r="G54" s="184">
        <f t="shared" si="1"/>
        <v>4.599944243100083</v>
      </c>
      <c r="H54" s="182" t="s">
        <v>132</v>
      </c>
      <c r="I54" s="182">
        <v>0</v>
      </c>
      <c r="J54" s="182" t="s">
        <v>133</v>
      </c>
      <c r="K54" s="182" t="s">
        <v>133</v>
      </c>
      <c r="L54" s="185" t="s">
        <v>133</v>
      </c>
      <c r="M54" s="296">
        <f t="shared" si="2"/>
        <v>74.424242424242422</v>
      </c>
      <c r="N54" s="187">
        <f t="shared" si="3"/>
        <v>79.161966156325548</v>
      </c>
      <c r="O54" s="173">
        <f t="shared" si="4"/>
        <v>2456</v>
      </c>
      <c r="Z54">
        <f t="shared" si="5"/>
        <v>1</v>
      </c>
    </row>
    <row r="55" spans="2:26" x14ac:dyDescent="0.25">
      <c r="B55" s="181" t="s">
        <v>134</v>
      </c>
      <c r="C55" s="182">
        <v>1080</v>
      </c>
      <c r="D55" s="182">
        <v>507</v>
      </c>
      <c r="E55" s="182">
        <v>40041</v>
      </c>
      <c r="F55" s="183">
        <v>14.089</v>
      </c>
      <c r="G55" s="184">
        <f t="shared" si="1"/>
        <v>35.985520618922564</v>
      </c>
      <c r="H55" s="182">
        <v>485</v>
      </c>
      <c r="I55" s="182">
        <v>0</v>
      </c>
      <c r="J55" s="182">
        <v>512</v>
      </c>
      <c r="K55" s="182">
        <v>0</v>
      </c>
      <c r="L55" s="185">
        <v>1</v>
      </c>
      <c r="M55" s="296">
        <f t="shared" si="2"/>
        <v>78.976331360946745</v>
      </c>
      <c r="N55" s="187">
        <f t="shared" si="3"/>
        <v>101.57534246575342</v>
      </c>
      <c r="O55" s="173">
        <f t="shared" si="4"/>
        <v>40041</v>
      </c>
      <c r="Z55">
        <f t="shared" si="5"/>
        <v>1</v>
      </c>
    </row>
    <row r="56" spans="2:26" x14ac:dyDescent="0.25">
      <c r="B56" s="181" t="s">
        <v>135</v>
      </c>
      <c r="C56" s="182">
        <v>112760</v>
      </c>
      <c r="D56" s="182">
        <v>32925</v>
      </c>
      <c r="E56" s="182">
        <v>6929668</v>
      </c>
      <c r="F56" s="183">
        <v>378.13600000000002</v>
      </c>
      <c r="G56" s="184">
        <f t="shared" si="1"/>
        <v>87.071847166098962</v>
      </c>
      <c r="H56" s="182">
        <v>19615</v>
      </c>
      <c r="I56" s="182">
        <v>697</v>
      </c>
      <c r="J56" s="182">
        <v>34602</v>
      </c>
      <c r="K56" s="182">
        <v>86</v>
      </c>
      <c r="L56" s="185">
        <v>123</v>
      </c>
      <c r="M56" s="296">
        <f t="shared" si="2"/>
        <v>210.46827638572512</v>
      </c>
      <c r="N56" s="187">
        <f t="shared" si="3"/>
        <v>168.3699164670266</v>
      </c>
      <c r="O56" s="173">
        <f t="shared" si="4"/>
        <v>6929668</v>
      </c>
      <c r="Z56">
        <f t="shared" si="5"/>
        <v>1</v>
      </c>
    </row>
    <row r="57" spans="2:26" x14ac:dyDescent="0.25">
      <c r="B57" s="181" t="s">
        <v>136</v>
      </c>
      <c r="C57" s="182">
        <v>0</v>
      </c>
      <c r="D57" s="182">
        <v>0</v>
      </c>
      <c r="E57" s="182">
        <v>0</v>
      </c>
      <c r="F57" s="183">
        <v>0.06</v>
      </c>
      <c r="G57" s="184">
        <f t="shared" si="1"/>
        <v>0</v>
      </c>
      <c r="H57" s="182">
        <v>0</v>
      </c>
      <c r="I57" s="182">
        <v>0</v>
      </c>
      <c r="J57" s="182">
        <v>0</v>
      </c>
      <c r="K57" s="182">
        <v>0</v>
      </c>
      <c r="L57" s="185">
        <v>0</v>
      </c>
      <c r="M57" s="296" t="str">
        <f t="shared" si="2"/>
        <v xml:space="preserve"> </v>
      </c>
      <c r="N57" s="187" t="str">
        <f t="shared" si="3"/>
        <v xml:space="preserve"> </v>
      </c>
      <c r="O57" s="173">
        <f t="shared" si="4"/>
        <v>0</v>
      </c>
      <c r="Z57">
        <f t="shared" si="5"/>
        <v>0</v>
      </c>
    </row>
    <row r="58" spans="2:26" x14ac:dyDescent="0.25">
      <c r="B58" s="181" t="s">
        <v>137</v>
      </c>
      <c r="C58" s="182">
        <v>1276</v>
      </c>
      <c r="D58" s="182">
        <v>548</v>
      </c>
      <c r="E58" s="182">
        <v>46727</v>
      </c>
      <c r="F58" s="183">
        <v>16.797999999999998</v>
      </c>
      <c r="G58" s="184">
        <f t="shared" si="1"/>
        <v>32.622931301345403</v>
      </c>
      <c r="H58" s="182">
        <v>556</v>
      </c>
      <c r="I58" s="182">
        <v>0</v>
      </c>
      <c r="J58" s="182">
        <v>564</v>
      </c>
      <c r="K58" s="182">
        <v>0</v>
      </c>
      <c r="L58" s="185">
        <v>5</v>
      </c>
      <c r="M58" s="296">
        <f t="shared" si="2"/>
        <v>85.268248175182478</v>
      </c>
      <c r="N58" s="187">
        <f t="shared" si="3"/>
        <v>100.32850946880234</v>
      </c>
      <c r="Z58">
        <f t="shared" si="5"/>
        <v>1</v>
      </c>
    </row>
    <row r="59" spans="2:26" x14ac:dyDescent="0.25">
      <c r="B59" s="181" t="s">
        <v>138</v>
      </c>
      <c r="C59" s="182">
        <v>1016</v>
      </c>
      <c r="D59" s="182">
        <v>454</v>
      </c>
      <c r="E59" s="182">
        <v>49551</v>
      </c>
      <c r="F59" s="183">
        <v>14.398999999999999</v>
      </c>
      <c r="G59" s="184">
        <f t="shared" si="1"/>
        <v>31.529967358844367</v>
      </c>
      <c r="H59" s="182">
        <v>380</v>
      </c>
      <c r="I59" s="182">
        <v>0</v>
      </c>
      <c r="J59" s="182">
        <v>467</v>
      </c>
      <c r="K59" s="182">
        <v>2</v>
      </c>
      <c r="L59" s="185">
        <v>1</v>
      </c>
      <c r="M59" s="296">
        <f t="shared" si="2"/>
        <v>109.1431718061674</v>
      </c>
      <c r="N59" s="187">
        <f t="shared" si="3"/>
        <v>133.61827203106461</v>
      </c>
      <c r="O59" s="173">
        <f t="shared" si="4"/>
        <v>49551</v>
      </c>
      <c r="Z59">
        <f t="shared" si="5"/>
        <v>1</v>
      </c>
    </row>
    <row r="60" spans="2:26" x14ac:dyDescent="0.25">
      <c r="B60" s="181" t="s">
        <v>139</v>
      </c>
      <c r="C60" s="182">
        <v>1050</v>
      </c>
      <c r="D60" s="182">
        <v>421</v>
      </c>
      <c r="E60" s="182">
        <v>45449</v>
      </c>
      <c r="F60" s="183">
        <v>16.033999999999999</v>
      </c>
      <c r="G60" s="184">
        <f t="shared" si="1"/>
        <v>26.256704502931274</v>
      </c>
      <c r="H60" s="182">
        <v>319</v>
      </c>
      <c r="I60" s="182">
        <v>0</v>
      </c>
      <c r="J60" s="182">
        <v>421</v>
      </c>
      <c r="K60" s="182">
        <v>2</v>
      </c>
      <c r="L60" s="185">
        <v>1</v>
      </c>
      <c r="M60" s="296">
        <f t="shared" si="2"/>
        <v>107.95486935866984</v>
      </c>
      <c r="N60" s="187">
        <f t="shared" si="3"/>
        <v>118.58838878016961</v>
      </c>
      <c r="O60" s="173">
        <f t="shared" si="4"/>
        <v>45449</v>
      </c>
      <c r="Z60">
        <f t="shared" si="5"/>
        <v>1</v>
      </c>
    </row>
    <row r="61" spans="2:26" x14ac:dyDescent="0.25">
      <c r="B61" s="181" t="s">
        <v>140</v>
      </c>
      <c r="C61" s="182">
        <v>8257</v>
      </c>
      <c r="D61" s="182">
        <v>3665</v>
      </c>
      <c r="E61" s="182">
        <v>472450</v>
      </c>
      <c r="F61" s="183">
        <v>55.939</v>
      </c>
      <c r="G61" s="184">
        <f t="shared" si="1"/>
        <v>65.517796170828944</v>
      </c>
      <c r="H61" s="182">
        <v>3187</v>
      </c>
      <c r="I61" s="182">
        <v>0</v>
      </c>
      <c r="J61" s="182">
        <v>3679</v>
      </c>
      <c r="K61" s="182">
        <v>4</v>
      </c>
      <c r="L61" s="185">
        <v>3</v>
      </c>
      <c r="M61" s="296">
        <f t="shared" si="2"/>
        <v>128.90859481582538</v>
      </c>
      <c r="N61" s="187">
        <f t="shared" si="3"/>
        <v>156.76196701511876</v>
      </c>
      <c r="Z61">
        <f t="shared" si="5"/>
        <v>1</v>
      </c>
    </row>
    <row r="62" spans="2:26" x14ac:dyDescent="0.25">
      <c r="B62" s="181" t="s">
        <v>141</v>
      </c>
      <c r="C62" s="182">
        <v>28949</v>
      </c>
      <c r="D62" s="182">
        <v>11646</v>
      </c>
      <c r="E62" s="182">
        <v>1633315</v>
      </c>
      <c r="F62" s="183">
        <v>157.07300000000001</v>
      </c>
      <c r="G62" s="184">
        <f t="shared" si="1"/>
        <v>74.143869411038182</v>
      </c>
      <c r="H62" s="182">
        <v>7204</v>
      </c>
      <c r="I62" s="182">
        <v>133</v>
      </c>
      <c r="J62" s="182">
        <v>11887</v>
      </c>
      <c r="K62" s="182">
        <v>12</v>
      </c>
      <c r="L62" s="185">
        <v>27</v>
      </c>
      <c r="M62" s="296">
        <f t="shared" si="2"/>
        <v>140.24686587669586</v>
      </c>
      <c r="N62" s="187">
        <f t="shared" si="3"/>
        <v>154.57651789140752</v>
      </c>
      <c r="O62" s="173">
        <f t="shared" si="4"/>
        <v>1633315</v>
      </c>
      <c r="Z62">
        <f t="shared" si="5"/>
        <v>1</v>
      </c>
    </row>
    <row r="63" spans="2:26" x14ac:dyDescent="0.25">
      <c r="B63" s="181" t="s">
        <v>142</v>
      </c>
      <c r="C63" s="182">
        <v>2653</v>
      </c>
      <c r="D63" s="182">
        <v>1287</v>
      </c>
      <c r="E63" s="182">
        <v>139365</v>
      </c>
      <c r="F63" s="183">
        <v>39.328000000000003</v>
      </c>
      <c r="G63" s="184">
        <f t="shared" si="1"/>
        <v>32.724776240846211</v>
      </c>
      <c r="H63" s="182">
        <v>1072</v>
      </c>
      <c r="I63" s="182">
        <v>0</v>
      </c>
      <c r="J63" s="182">
        <v>1311</v>
      </c>
      <c r="K63" s="182">
        <v>2</v>
      </c>
      <c r="L63" s="185">
        <v>2</v>
      </c>
      <c r="M63" s="296">
        <f t="shared" si="2"/>
        <v>108.28671328671329</v>
      </c>
      <c r="N63" s="187">
        <f t="shared" si="3"/>
        <v>143.9208133464829</v>
      </c>
      <c r="O63" s="173">
        <f t="shared" si="4"/>
        <v>139365</v>
      </c>
      <c r="Z63">
        <f t="shared" si="5"/>
        <v>1</v>
      </c>
    </row>
    <row r="64" spans="2:26" x14ac:dyDescent="0.25">
      <c r="B64" s="181" t="s">
        <v>143</v>
      </c>
      <c r="C64" s="182">
        <v>3473</v>
      </c>
      <c r="D64" s="182">
        <v>1500</v>
      </c>
      <c r="E64" s="182">
        <v>170286</v>
      </c>
      <c r="F64" s="183">
        <v>21.765999999999998</v>
      </c>
      <c r="G64" s="184">
        <f t="shared" si="1"/>
        <v>68.914821280896817</v>
      </c>
      <c r="H64" s="182">
        <v>1417</v>
      </c>
      <c r="I64" s="182">
        <v>0</v>
      </c>
      <c r="J64" s="182">
        <v>1535</v>
      </c>
      <c r="K64" s="182">
        <v>4</v>
      </c>
      <c r="L64" s="185">
        <v>12</v>
      </c>
      <c r="M64" s="296">
        <f t="shared" si="2"/>
        <v>113.524</v>
      </c>
      <c r="N64" s="187">
        <f t="shared" si="3"/>
        <v>134.33256156100484</v>
      </c>
      <c r="O64" s="173">
        <f t="shared" si="4"/>
        <v>170286</v>
      </c>
      <c r="Z64">
        <f t="shared" si="5"/>
        <v>1</v>
      </c>
    </row>
    <row r="65" spans="2:26" x14ac:dyDescent="0.25">
      <c r="B65" s="181" t="s">
        <v>144</v>
      </c>
      <c r="C65" s="182">
        <v>1539</v>
      </c>
      <c r="D65" s="182">
        <v>670</v>
      </c>
      <c r="E65" s="182" t="s">
        <v>103</v>
      </c>
      <c r="F65" s="183">
        <v>21.393000000000001</v>
      </c>
      <c r="G65" s="184">
        <f t="shared" si="1"/>
        <v>31.3186556350208</v>
      </c>
      <c r="H65" s="182" t="s">
        <v>103</v>
      </c>
      <c r="I65" s="182">
        <v>0</v>
      </c>
      <c r="J65" s="182">
        <v>706</v>
      </c>
      <c r="K65" s="182">
        <v>4</v>
      </c>
      <c r="L65" s="185">
        <v>12</v>
      </c>
      <c r="M65" s="296" t="str">
        <f t="shared" si="2"/>
        <v xml:space="preserve"> </v>
      </c>
      <c r="N65" s="187" t="str">
        <f t="shared" si="3"/>
        <v xml:space="preserve"> </v>
      </c>
      <c r="Z65">
        <f t="shared" si="5"/>
        <v>0</v>
      </c>
    </row>
    <row r="66" spans="2:26" x14ac:dyDescent="0.25">
      <c r="B66" s="181" t="s">
        <v>145</v>
      </c>
      <c r="C66" s="378">
        <v>1730</v>
      </c>
      <c r="D66" s="182">
        <v>697</v>
      </c>
      <c r="E66" s="182">
        <v>76149</v>
      </c>
      <c r="F66" s="183">
        <v>21.173999999999999</v>
      </c>
      <c r="G66" s="184">
        <f t="shared" si="1"/>
        <v>32.917729290639464</v>
      </c>
      <c r="H66" s="182">
        <v>750</v>
      </c>
      <c r="I66" s="182">
        <v>0</v>
      </c>
      <c r="J66" s="182">
        <v>702</v>
      </c>
      <c r="K66" s="182">
        <v>1</v>
      </c>
      <c r="L66" s="185">
        <v>3</v>
      </c>
      <c r="M66" s="296">
        <f t="shared" si="2"/>
        <v>109.25251076040172</v>
      </c>
      <c r="N66" s="187">
        <f t="shared" si="3"/>
        <v>120.59387124871328</v>
      </c>
      <c r="O66" s="173">
        <f t="shared" si="4"/>
        <v>76149</v>
      </c>
      <c r="Z66">
        <f t="shared" si="5"/>
        <v>1</v>
      </c>
    </row>
    <row r="67" spans="2:26" x14ac:dyDescent="0.25">
      <c r="B67" s="181" t="s">
        <v>146</v>
      </c>
      <c r="C67" s="378"/>
      <c r="D67" s="182">
        <v>29</v>
      </c>
      <c r="E67" s="182">
        <v>4709</v>
      </c>
      <c r="F67" s="183">
        <v>0.72699999999999998</v>
      </c>
      <c r="G67" s="184">
        <f t="shared" ref="G67:G91" si="6">D67/F67</f>
        <v>39.88995873452545</v>
      </c>
      <c r="H67" s="182" t="s">
        <v>132</v>
      </c>
      <c r="I67" s="182">
        <v>0</v>
      </c>
      <c r="J67" s="182" t="s">
        <v>133</v>
      </c>
      <c r="K67" s="182" t="s">
        <v>133</v>
      </c>
      <c r="L67" s="185" t="s">
        <v>133</v>
      </c>
      <c r="M67" s="296">
        <f t="shared" ref="M67:M90" si="7">IFERROR(E67/D67," ")</f>
        <v>162.37931034482759</v>
      </c>
      <c r="N67" s="187" t="str">
        <f t="shared" ref="N67:N91" si="8">IFERROR(((E67*1000)/365)/C67," ")</f>
        <v xml:space="preserve"> </v>
      </c>
      <c r="O67" s="173">
        <f t="shared" si="4"/>
        <v>4709</v>
      </c>
      <c r="Z67">
        <f t="shared" si="5"/>
        <v>1</v>
      </c>
    </row>
    <row r="68" spans="2:26" x14ac:dyDescent="0.25">
      <c r="B68" s="181" t="s">
        <v>59</v>
      </c>
      <c r="C68" s="182">
        <v>1375</v>
      </c>
      <c r="D68" s="182">
        <v>591</v>
      </c>
      <c r="E68" s="182">
        <v>63943</v>
      </c>
      <c r="F68" s="183">
        <v>35.686</v>
      </c>
      <c r="G68" s="184">
        <f t="shared" si="6"/>
        <v>16.56111640419212</v>
      </c>
      <c r="H68" s="182">
        <v>620</v>
      </c>
      <c r="I68" s="182">
        <v>0</v>
      </c>
      <c r="J68" s="182">
        <v>591</v>
      </c>
      <c r="K68" s="182">
        <v>2</v>
      </c>
      <c r="L68" s="185">
        <v>7</v>
      </c>
      <c r="M68" s="296">
        <f t="shared" si="7"/>
        <v>108.19458544839256</v>
      </c>
      <c r="N68" s="187">
        <f t="shared" si="8"/>
        <v>127.40821917808219</v>
      </c>
      <c r="Z68">
        <f t="shared" si="5"/>
        <v>1</v>
      </c>
    </row>
    <row r="69" spans="2:26" x14ac:dyDescent="0.25">
      <c r="B69" s="181" t="s">
        <v>147</v>
      </c>
      <c r="C69" s="182">
        <v>893</v>
      </c>
      <c r="D69" s="182">
        <v>379</v>
      </c>
      <c r="E69" s="182">
        <v>34292</v>
      </c>
      <c r="F69" s="183">
        <v>13.875999999999999</v>
      </c>
      <c r="G69" s="184">
        <f t="shared" si="6"/>
        <v>27.313346785817238</v>
      </c>
      <c r="H69" s="182">
        <v>336</v>
      </c>
      <c r="I69" s="182">
        <v>0</v>
      </c>
      <c r="J69" s="182">
        <v>390</v>
      </c>
      <c r="K69" s="182">
        <v>2</v>
      </c>
      <c r="L69" s="185">
        <v>0</v>
      </c>
      <c r="M69" s="296">
        <f t="shared" si="7"/>
        <v>90.480211081794195</v>
      </c>
      <c r="N69" s="187">
        <f t="shared" si="8"/>
        <v>105.20793385387105</v>
      </c>
      <c r="Z69">
        <f t="shared" si="5"/>
        <v>1</v>
      </c>
    </row>
    <row r="70" spans="2:26" x14ac:dyDescent="0.25">
      <c r="B70" s="181" t="s">
        <v>148</v>
      </c>
      <c r="C70" s="378">
        <v>2371</v>
      </c>
      <c r="D70" s="182">
        <v>1016</v>
      </c>
      <c r="E70" s="182">
        <v>103297</v>
      </c>
      <c r="F70" s="183">
        <v>30.047000000000001</v>
      </c>
      <c r="G70" s="184">
        <f t="shared" si="6"/>
        <v>33.813691882717073</v>
      </c>
      <c r="H70" s="182">
        <v>1016</v>
      </c>
      <c r="I70" s="182">
        <v>0</v>
      </c>
      <c r="J70" s="182">
        <v>1057</v>
      </c>
      <c r="K70" s="182">
        <v>5</v>
      </c>
      <c r="L70" s="185">
        <v>1</v>
      </c>
      <c r="M70" s="296">
        <f t="shared" si="7"/>
        <v>101.67027559055119</v>
      </c>
      <c r="N70" s="187">
        <f t="shared" si="8"/>
        <v>119.36123131676709</v>
      </c>
      <c r="Z70">
        <f t="shared" si="5"/>
        <v>1</v>
      </c>
    </row>
    <row r="71" spans="2:26" x14ac:dyDescent="0.25">
      <c r="B71" s="181" t="s">
        <v>149</v>
      </c>
      <c r="C71" s="378"/>
      <c r="D71" s="182">
        <v>2</v>
      </c>
      <c r="E71" s="182" t="s">
        <v>103</v>
      </c>
      <c r="F71" s="182" t="s">
        <v>103</v>
      </c>
      <c r="G71" s="184" t="str">
        <f>IFERROR((D71/F71)," ")</f>
        <v xml:space="preserve"> </v>
      </c>
      <c r="H71" s="182" t="s">
        <v>103</v>
      </c>
      <c r="I71" s="182">
        <v>0</v>
      </c>
      <c r="J71" s="182">
        <v>2</v>
      </c>
      <c r="K71" s="182" t="s">
        <v>103</v>
      </c>
      <c r="L71" s="185" t="s">
        <v>103</v>
      </c>
      <c r="M71" s="296" t="str">
        <f t="shared" si="7"/>
        <v xml:space="preserve"> </v>
      </c>
      <c r="N71" s="187" t="str">
        <f>IFERROR(D71/C71," ")</f>
        <v xml:space="preserve"> </v>
      </c>
      <c r="Z71">
        <f t="shared" si="5"/>
        <v>0</v>
      </c>
    </row>
    <row r="72" spans="2:26" x14ac:dyDescent="0.25">
      <c r="B72" s="181" t="s">
        <v>150</v>
      </c>
      <c r="C72" s="378"/>
      <c r="D72" s="182">
        <v>2</v>
      </c>
      <c r="E72" s="182">
        <v>58</v>
      </c>
      <c r="F72" s="183">
        <v>0.81200000000000006</v>
      </c>
      <c r="G72" s="184">
        <f t="shared" si="6"/>
        <v>2.4630541871921179</v>
      </c>
      <c r="H72" s="182">
        <v>2</v>
      </c>
      <c r="I72" s="182">
        <v>0</v>
      </c>
      <c r="J72" s="182">
        <v>2</v>
      </c>
      <c r="K72" s="182">
        <v>0</v>
      </c>
      <c r="L72" s="185">
        <v>0</v>
      </c>
      <c r="M72" s="296">
        <f t="shared" si="7"/>
        <v>29</v>
      </c>
      <c r="N72" s="187" t="str">
        <f t="shared" si="8"/>
        <v xml:space="preserve"> </v>
      </c>
      <c r="Z72">
        <f t="shared" si="5"/>
        <v>1</v>
      </c>
    </row>
    <row r="73" spans="2:26" x14ac:dyDescent="0.25">
      <c r="B73" s="181" t="s">
        <v>151</v>
      </c>
      <c r="C73" s="182">
        <v>8346</v>
      </c>
      <c r="D73" s="182">
        <v>3322</v>
      </c>
      <c r="E73" s="182">
        <v>369108</v>
      </c>
      <c r="F73" s="183">
        <v>53.478999999999999</v>
      </c>
      <c r="G73" s="184">
        <f t="shared" si="6"/>
        <v>62.117840647730887</v>
      </c>
      <c r="H73" s="182">
        <v>3037</v>
      </c>
      <c r="I73" s="182">
        <v>0</v>
      </c>
      <c r="J73" s="182">
        <v>3266</v>
      </c>
      <c r="K73" s="182">
        <v>2</v>
      </c>
      <c r="L73" s="185">
        <v>7</v>
      </c>
      <c r="M73" s="296">
        <f t="shared" si="7"/>
        <v>111.1101745936183</v>
      </c>
      <c r="N73" s="187">
        <f t="shared" si="8"/>
        <v>121.16640241080134</v>
      </c>
      <c r="Z73">
        <f t="shared" si="5"/>
        <v>1</v>
      </c>
    </row>
    <row r="74" spans="2:26" x14ac:dyDescent="0.25">
      <c r="B74" s="181" t="s">
        <v>152</v>
      </c>
      <c r="C74" s="182">
        <v>1988</v>
      </c>
      <c r="D74" s="182">
        <v>841</v>
      </c>
      <c r="E74" s="182">
        <v>86088</v>
      </c>
      <c r="F74" s="183">
        <v>22.722999999999999</v>
      </c>
      <c r="G74" s="184">
        <f t="shared" si="6"/>
        <v>37.0109580601153</v>
      </c>
      <c r="H74" s="182">
        <v>826</v>
      </c>
      <c r="I74" s="182">
        <v>0</v>
      </c>
      <c r="J74" s="182">
        <v>841</v>
      </c>
      <c r="K74" s="182">
        <v>5</v>
      </c>
      <c r="L74" s="185">
        <v>2</v>
      </c>
      <c r="M74" s="296">
        <f t="shared" si="7"/>
        <v>102.36385255648038</v>
      </c>
      <c r="N74" s="187">
        <f t="shared" si="8"/>
        <v>118.64061078801576</v>
      </c>
      <c r="Z74">
        <f t="shared" si="5"/>
        <v>1</v>
      </c>
    </row>
    <row r="75" spans="2:26" x14ac:dyDescent="0.25">
      <c r="B75" s="181" t="s">
        <v>153</v>
      </c>
      <c r="C75" s="182">
        <v>29813</v>
      </c>
      <c r="D75" s="182">
        <v>11724</v>
      </c>
      <c r="E75" s="182">
        <v>1518391</v>
      </c>
      <c r="F75" s="183">
        <v>127.63</v>
      </c>
      <c r="G75" s="184">
        <f t="shared" si="6"/>
        <v>91.8592807333699</v>
      </c>
      <c r="H75" s="182">
        <v>8012</v>
      </c>
      <c r="I75" s="182">
        <v>0</v>
      </c>
      <c r="J75" s="182">
        <v>11918</v>
      </c>
      <c r="K75" s="182">
        <v>17</v>
      </c>
      <c r="L75" s="185">
        <v>37</v>
      </c>
      <c r="M75" s="296">
        <f t="shared" si="7"/>
        <v>129.51134425110882</v>
      </c>
      <c r="N75" s="187">
        <f t="shared" si="8"/>
        <v>139.53561675999575</v>
      </c>
      <c r="O75" s="173">
        <f t="shared" ref="O75:O90" si="9">E75</f>
        <v>1518391</v>
      </c>
      <c r="Z75">
        <f t="shared" si="5"/>
        <v>1</v>
      </c>
    </row>
    <row r="76" spans="2:26" x14ac:dyDescent="0.25">
      <c r="B76" s="181" t="s">
        <v>154</v>
      </c>
      <c r="C76" s="182">
        <v>822</v>
      </c>
      <c r="D76" s="182">
        <v>291</v>
      </c>
      <c r="E76" s="182">
        <v>26818</v>
      </c>
      <c r="F76" s="183">
        <v>9.2810000000000006</v>
      </c>
      <c r="G76" s="184">
        <f t="shared" si="6"/>
        <v>31.354379915957331</v>
      </c>
      <c r="H76" s="182">
        <v>300</v>
      </c>
      <c r="I76" s="182">
        <v>0</v>
      </c>
      <c r="J76" s="182">
        <v>293</v>
      </c>
      <c r="K76" s="182">
        <v>2</v>
      </c>
      <c r="L76" s="185">
        <v>1</v>
      </c>
      <c r="M76" s="296">
        <f t="shared" si="7"/>
        <v>92.158075601374577</v>
      </c>
      <c r="N76" s="187">
        <f t="shared" si="8"/>
        <v>89.384394893843947</v>
      </c>
      <c r="Z76">
        <f t="shared" si="5"/>
        <v>1</v>
      </c>
    </row>
    <row r="77" spans="2:26" x14ac:dyDescent="0.25">
      <c r="B77" s="181" t="s">
        <v>155</v>
      </c>
      <c r="C77" s="182">
        <v>2539</v>
      </c>
      <c r="D77" s="182">
        <v>1083</v>
      </c>
      <c r="E77" s="182">
        <v>182477</v>
      </c>
      <c r="F77" s="183">
        <v>27.795000000000002</v>
      </c>
      <c r="G77" s="184">
        <f t="shared" si="6"/>
        <v>38.963842417701024</v>
      </c>
      <c r="H77" s="182">
        <v>1007</v>
      </c>
      <c r="I77" s="182">
        <v>4</v>
      </c>
      <c r="J77" s="182">
        <v>1084</v>
      </c>
      <c r="K77" s="182">
        <v>2</v>
      </c>
      <c r="L77" s="185">
        <v>0</v>
      </c>
      <c r="M77" s="296">
        <f t="shared" si="7"/>
        <v>168.49215143120961</v>
      </c>
      <c r="N77" s="187">
        <f t="shared" si="8"/>
        <v>196.90310606591959</v>
      </c>
      <c r="Z77">
        <f t="shared" si="5"/>
        <v>1</v>
      </c>
    </row>
    <row r="78" spans="2:26" x14ac:dyDescent="0.25">
      <c r="B78" s="181" t="s">
        <v>156</v>
      </c>
      <c r="C78" s="182">
        <v>703</v>
      </c>
      <c r="D78" s="182">
        <v>316</v>
      </c>
      <c r="E78" s="182">
        <v>42982</v>
      </c>
      <c r="F78" s="183">
        <v>13.419</v>
      </c>
      <c r="G78" s="184">
        <f t="shared" si="6"/>
        <v>23.548699605037633</v>
      </c>
      <c r="H78" s="182">
        <v>345</v>
      </c>
      <c r="I78" s="182">
        <v>0</v>
      </c>
      <c r="J78" s="182">
        <v>329</v>
      </c>
      <c r="K78" s="182">
        <v>1</v>
      </c>
      <c r="L78" s="185">
        <v>3</v>
      </c>
      <c r="M78" s="296">
        <f t="shared" si="7"/>
        <v>136.01898734177215</v>
      </c>
      <c r="N78" s="187">
        <f t="shared" si="8"/>
        <v>167.50910968647091</v>
      </c>
      <c r="Z78">
        <f t="shared" si="5"/>
        <v>1</v>
      </c>
    </row>
    <row r="79" spans="2:26" x14ac:dyDescent="0.25">
      <c r="B79" s="181" t="s">
        <v>157</v>
      </c>
      <c r="C79" s="182">
        <v>1080</v>
      </c>
      <c r="D79" s="182">
        <v>550</v>
      </c>
      <c r="E79" s="182">
        <v>54686</v>
      </c>
      <c r="F79" s="183">
        <v>15.75</v>
      </c>
      <c r="G79" s="184">
        <f t="shared" si="6"/>
        <v>34.920634920634917</v>
      </c>
      <c r="H79" s="182">
        <v>567</v>
      </c>
      <c r="I79" s="182">
        <v>2</v>
      </c>
      <c r="J79" s="182">
        <v>570</v>
      </c>
      <c r="K79" s="182">
        <v>2</v>
      </c>
      <c r="L79" s="185">
        <v>8</v>
      </c>
      <c r="M79" s="296">
        <f t="shared" si="7"/>
        <v>99.429090909090903</v>
      </c>
      <c r="N79" s="187">
        <f t="shared" si="8"/>
        <v>138.72653475393201</v>
      </c>
      <c r="Z79">
        <f t="shared" si="5"/>
        <v>1</v>
      </c>
    </row>
    <row r="80" spans="2:26" x14ac:dyDescent="0.25">
      <c r="B80" s="181" t="s">
        <v>158</v>
      </c>
      <c r="C80" s="182">
        <v>1186</v>
      </c>
      <c r="D80" s="182">
        <v>456</v>
      </c>
      <c r="E80" s="182">
        <v>43365</v>
      </c>
      <c r="F80" s="183">
        <v>8.7089999999999996</v>
      </c>
      <c r="G80" s="184">
        <f t="shared" si="6"/>
        <v>52.35962797106442</v>
      </c>
      <c r="H80" s="182">
        <v>391</v>
      </c>
      <c r="I80" s="182">
        <v>2</v>
      </c>
      <c r="J80" s="182">
        <v>461</v>
      </c>
      <c r="K80" s="182">
        <v>0</v>
      </c>
      <c r="L80" s="185">
        <v>0</v>
      </c>
      <c r="M80" s="296">
        <f t="shared" si="7"/>
        <v>95.098684210526315</v>
      </c>
      <c r="N80" s="187">
        <f t="shared" si="8"/>
        <v>100.17556423109797</v>
      </c>
      <c r="O80" s="173">
        <f t="shared" si="9"/>
        <v>43365</v>
      </c>
      <c r="Z80">
        <f t="shared" si="5"/>
        <v>1</v>
      </c>
    </row>
    <row r="81" spans="2:26" x14ac:dyDescent="0.25">
      <c r="B81" s="181" t="s">
        <v>159</v>
      </c>
      <c r="C81" s="182">
        <v>471</v>
      </c>
      <c r="D81" s="182">
        <v>197</v>
      </c>
      <c r="E81" s="182">
        <v>25096</v>
      </c>
      <c r="F81" s="183">
        <v>10.103999999999999</v>
      </c>
      <c r="G81" s="184">
        <f t="shared" si="6"/>
        <v>19.497228820269203</v>
      </c>
      <c r="H81" s="182">
        <v>204</v>
      </c>
      <c r="I81" s="182">
        <v>0</v>
      </c>
      <c r="J81" s="182">
        <v>204</v>
      </c>
      <c r="K81" s="182">
        <v>2</v>
      </c>
      <c r="L81" s="185">
        <v>3</v>
      </c>
      <c r="M81" s="296">
        <f t="shared" si="7"/>
        <v>127.39086294416244</v>
      </c>
      <c r="N81" s="187">
        <f t="shared" si="8"/>
        <v>145.9791175871797</v>
      </c>
      <c r="Z81">
        <f t="shared" si="5"/>
        <v>1</v>
      </c>
    </row>
    <row r="82" spans="2:26" x14ac:dyDescent="0.25">
      <c r="B82" s="181" t="s">
        <v>160</v>
      </c>
      <c r="C82" s="182">
        <v>0</v>
      </c>
      <c r="D82" s="182">
        <v>0</v>
      </c>
      <c r="E82" s="182">
        <v>0</v>
      </c>
      <c r="F82" s="183">
        <v>7.0999999999999994E-2</v>
      </c>
      <c r="G82" s="184">
        <f t="shared" si="6"/>
        <v>0</v>
      </c>
      <c r="H82" s="182">
        <v>0</v>
      </c>
      <c r="I82" s="182">
        <v>0</v>
      </c>
      <c r="J82" s="182">
        <v>0</v>
      </c>
      <c r="K82" s="182">
        <v>0</v>
      </c>
      <c r="L82" s="185">
        <v>0</v>
      </c>
      <c r="M82" s="296" t="str">
        <f t="shared" si="7"/>
        <v xml:space="preserve"> </v>
      </c>
      <c r="N82" s="187" t="str">
        <f t="shared" si="8"/>
        <v xml:space="preserve"> </v>
      </c>
      <c r="O82" s="173">
        <f t="shared" si="9"/>
        <v>0</v>
      </c>
      <c r="Z82">
        <f t="shared" si="5"/>
        <v>0</v>
      </c>
    </row>
    <row r="83" spans="2:26" x14ac:dyDescent="0.25">
      <c r="B83" s="181" t="s">
        <v>161</v>
      </c>
      <c r="C83" s="182">
        <v>0</v>
      </c>
      <c r="D83" s="182">
        <v>0</v>
      </c>
      <c r="E83" s="182">
        <v>0</v>
      </c>
      <c r="F83" s="183">
        <v>0.77600000000000002</v>
      </c>
      <c r="G83" s="184">
        <f t="shared" si="6"/>
        <v>0</v>
      </c>
      <c r="H83" s="182">
        <v>0</v>
      </c>
      <c r="I83" s="182">
        <v>0</v>
      </c>
      <c r="J83" s="182">
        <v>0</v>
      </c>
      <c r="K83" s="182">
        <v>0</v>
      </c>
      <c r="L83" s="185">
        <v>0</v>
      </c>
      <c r="M83" s="296" t="str">
        <f t="shared" si="7"/>
        <v xml:space="preserve"> </v>
      </c>
      <c r="N83" s="187" t="str">
        <f t="shared" si="8"/>
        <v xml:space="preserve"> </v>
      </c>
      <c r="O83" s="173">
        <f t="shared" si="9"/>
        <v>0</v>
      </c>
      <c r="Z83">
        <f t="shared" si="5"/>
        <v>0</v>
      </c>
    </row>
    <row r="84" spans="2:26" x14ac:dyDescent="0.25">
      <c r="B84" s="181" t="s">
        <v>162</v>
      </c>
      <c r="C84" s="182">
        <v>0</v>
      </c>
      <c r="D84" s="182">
        <v>0</v>
      </c>
      <c r="E84" s="182">
        <v>0</v>
      </c>
      <c r="F84" s="183">
        <v>5.3479999999999999</v>
      </c>
      <c r="G84" s="184">
        <f t="shared" si="6"/>
        <v>0</v>
      </c>
      <c r="H84" s="182">
        <v>0</v>
      </c>
      <c r="I84" s="182">
        <v>0</v>
      </c>
      <c r="J84" s="182">
        <v>0</v>
      </c>
      <c r="K84" s="182">
        <v>0</v>
      </c>
      <c r="L84" s="185">
        <v>0</v>
      </c>
      <c r="M84" s="296" t="str">
        <f t="shared" si="7"/>
        <v xml:space="preserve"> </v>
      </c>
      <c r="N84" s="187" t="str">
        <f t="shared" si="8"/>
        <v xml:space="preserve"> </v>
      </c>
      <c r="O84" s="173">
        <f t="shared" si="9"/>
        <v>0</v>
      </c>
      <c r="Z84">
        <f t="shared" si="5"/>
        <v>0</v>
      </c>
    </row>
    <row r="85" spans="2:26" x14ac:dyDescent="0.25">
      <c r="B85" s="181" t="s">
        <v>163</v>
      </c>
      <c r="C85" s="182">
        <v>0</v>
      </c>
      <c r="D85" s="182">
        <v>0</v>
      </c>
      <c r="E85" s="182">
        <v>0</v>
      </c>
      <c r="F85" s="183">
        <v>0.92</v>
      </c>
      <c r="G85" s="184">
        <f t="shared" si="6"/>
        <v>0</v>
      </c>
      <c r="H85" s="182">
        <v>0</v>
      </c>
      <c r="I85" s="182">
        <v>0</v>
      </c>
      <c r="J85" s="182">
        <v>0</v>
      </c>
      <c r="K85" s="182">
        <v>0</v>
      </c>
      <c r="L85" s="185">
        <v>0</v>
      </c>
      <c r="M85" s="296" t="str">
        <f t="shared" si="7"/>
        <v xml:space="preserve"> </v>
      </c>
      <c r="N85" s="187" t="str">
        <f t="shared" si="8"/>
        <v xml:space="preserve"> </v>
      </c>
      <c r="O85" s="173">
        <f t="shared" si="9"/>
        <v>0</v>
      </c>
      <c r="Z85">
        <f t="shared" si="5"/>
        <v>0</v>
      </c>
    </row>
    <row r="86" spans="2:26" x14ac:dyDescent="0.25">
      <c r="B86" s="181" t="s">
        <v>164</v>
      </c>
      <c r="C86" s="182">
        <v>0</v>
      </c>
      <c r="D86" s="182">
        <v>0</v>
      </c>
      <c r="E86" s="182">
        <v>0</v>
      </c>
      <c r="F86" s="183">
        <v>5.2839999999999998</v>
      </c>
      <c r="G86" s="184">
        <f t="shared" si="6"/>
        <v>0</v>
      </c>
      <c r="H86" s="182">
        <v>0</v>
      </c>
      <c r="I86" s="182">
        <v>0</v>
      </c>
      <c r="J86" s="182">
        <v>0</v>
      </c>
      <c r="K86" s="182">
        <v>0</v>
      </c>
      <c r="L86" s="185">
        <v>0</v>
      </c>
      <c r="M86" s="296" t="str">
        <f t="shared" si="7"/>
        <v xml:space="preserve"> </v>
      </c>
      <c r="N86" s="187" t="str">
        <f t="shared" si="8"/>
        <v xml:space="preserve"> </v>
      </c>
      <c r="O86" s="173">
        <f t="shared" si="9"/>
        <v>0</v>
      </c>
      <c r="Z86">
        <f t="shared" si="5"/>
        <v>0</v>
      </c>
    </row>
    <row r="87" spans="2:26" x14ac:dyDescent="0.25">
      <c r="B87" s="181" t="s">
        <v>165</v>
      </c>
      <c r="C87" s="182">
        <v>0</v>
      </c>
      <c r="D87" s="182">
        <v>0</v>
      </c>
      <c r="E87" s="182">
        <v>0</v>
      </c>
      <c r="F87" s="183">
        <v>0.22</v>
      </c>
      <c r="G87" s="184">
        <f t="shared" si="6"/>
        <v>0</v>
      </c>
      <c r="H87" s="182">
        <v>0</v>
      </c>
      <c r="I87" s="182">
        <v>0</v>
      </c>
      <c r="J87" s="182">
        <v>0</v>
      </c>
      <c r="K87" s="182">
        <v>0</v>
      </c>
      <c r="L87" s="185">
        <v>0</v>
      </c>
      <c r="M87" s="296" t="str">
        <f t="shared" si="7"/>
        <v xml:space="preserve"> </v>
      </c>
      <c r="N87" s="187" t="str">
        <f t="shared" si="8"/>
        <v xml:space="preserve"> </v>
      </c>
      <c r="O87" s="173">
        <f t="shared" si="9"/>
        <v>0</v>
      </c>
      <c r="Z87">
        <f t="shared" si="5"/>
        <v>0</v>
      </c>
    </row>
    <row r="88" spans="2:26" x14ac:dyDescent="0.25">
      <c r="B88" s="181" t="s">
        <v>166</v>
      </c>
      <c r="C88" s="182">
        <v>0</v>
      </c>
      <c r="D88" s="182">
        <v>0</v>
      </c>
      <c r="E88" s="182">
        <v>0</v>
      </c>
      <c r="F88" s="183">
        <v>2.1030000000000002</v>
      </c>
      <c r="G88" s="184">
        <f t="shared" si="6"/>
        <v>0</v>
      </c>
      <c r="H88" s="182">
        <v>0</v>
      </c>
      <c r="I88" s="182">
        <v>0</v>
      </c>
      <c r="J88" s="182">
        <v>0</v>
      </c>
      <c r="K88" s="182">
        <v>0</v>
      </c>
      <c r="L88" s="185">
        <v>0</v>
      </c>
      <c r="M88" s="296" t="str">
        <f t="shared" si="7"/>
        <v xml:space="preserve"> </v>
      </c>
      <c r="N88" s="187" t="str">
        <f t="shared" si="8"/>
        <v xml:space="preserve"> </v>
      </c>
      <c r="O88" s="173">
        <f t="shared" si="9"/>
        <v>0</v>
      </c>
      <c r="Z88">
        <f t="shared" si="5"/>
        <v>0</v>
      </c>
    </row>
    <row r="89" spans="2:26" x14ac:dyDescent="0.25">
      <c r="B89" s="181" t="s">
        <v>167</v>
      </c>
      <c r="C89" s="182">
        <v>0</v>
      </c>
      <c r="D89" s="182">
        <v>0</v>
      </c>
      <c r="E89" s="182">
        <v>0</v>
      </c>
      <c r="F89" s="183">
        <v>0.751</v>
      </c>
      <c r="G89" s="184">
        <f t="shared" si="6"/>
        <v>0</v>
      </c>
      <c r="H89" s="182">
        <v>0</v>
      </c>
      <c r="I89" s="182">
        <v>0</v>
      </c>
      <c r="J89" s="182">
        <v>0</v>
      </c>
      <c r="K89" s="182">
        <v>0</v>
      </c>
      <c r="L89" s="185">
        <v>0</v>
      </c>
      <c r="M89" s="296" t="str">
        <f t="shared" si="7"/>
        <v xml:space="preserve"> </v>
      </c>
      <c r="N89" s="187" t="str">
        <f t="shared" si="8"/>
        <v xml:space="preserve"> </v>
      </c>
      <c r="O89" s="173">
        <f t="shared" si="9"/>
        <v>0</v>
      </c>
      <c r="Z89">
        <f t="shared" si="5"/>
        <v>0</v>
      </c>
    </row>
    <row r="90" spans="2:26" ht="15.75" thickBot="1" x14ac:dyDescent="0.3">
      <c r="B90" s="188" t="s">
        <v>168</v>
      </c>
      <c r="C90" s="189">
        <v>0</v>
      </c>
      <c r="D90" s="189">
        <v>0</v>
      </c>
      <c r="E90" s="189">
        <v>0</v>
      </c>
      <c r="F90" s="190">
        <v>2.048</v>
      </c>
      <c r="G90" s="191">
        <f t="shared" si="6"/>
        <v>0</v>
      </c>
      <c r="H90" s="189">
        <v>0</v>
      </c>
      <c r="I90" s="189">
        <v>0</v>
      </c>
      <c r="J90" s="189">
        <v>0</v>
      </c>
      <c r="K90" s="189">
        <v>0</v>
      </c>
      <c r="L90" s="192">
        <v>0</v>
      </c>
      <c r="M90" s="297" t="str">
        <f t="shared" si="7"/>
        <v xml:space="preserve"> </v>
      </c>
      <c r="N90" s="193" t="str">
        <f t="shared" si="8"/>
        <v xml:space="preserve"> </v>
      </c>
      <c r="O90" s="173">
        <f t="shared" si="9"/>
        <v>0</v>
      </c>
      <c r="Z90">
        <f t="shared" si="5"/>
        <v>0</v>
      </c>
    </row>
    <row r="91" spans="2:26" ht="16.5" thickTop="1" thickBot="1" x14ac:dyDescent="0.3">
      <c r="B91" s="84" t="s">
        <v>169</v>
      </c>
      <c r="C91" s="194">
        <f>SUM(C2:C90)</f>
        <v>499186</v>
      </c>
      <c r="D91" s="194">
        <f t="shared" ref="D91:L91" si="10">SUM(D2:D90)</f>
        <v>193033</v>
      </c>
      <c r="E91" s="194">
        <f t="shared" si="10"/>
        <v>25387157</v>
      </c>
      <c r="F91" s="194">
        <f t="shared" si="10"/>
        <v>2910.8079999999991</v>
      </c>
      <c r="G91" s="195">
        <f t="shared" si="6"/>
        <v>66.315950760063899</v>
      </c>
      <c r="H91" s="194">
        <f t="shared" si="10"/>
        <v>130700</v>
      </c>
      <c r="I91" s="194">
        <f t="shared" si="10"/>
        <v>1249</v>
      </c>
      <c r="J91" s="194">
        <f t="shared" si="10"/>
        <v>200088</v>
      </c>
      <c r="K91" s="194">
        <f t="shared" si="10"/>
        <v>425</v>
      </c>
      <c r="L91" s="196">
        <f t="shared" si="10"/>
        <v>656</v>
      </c>
      <c r="M91" s="179">
        <f>E91/D91</f>
        <v>131.51718618060124</v>
      </c>
      <c r="N91" s="197">
        <f t="shared" si="8"/>
        <v>139.33454623030403</v>
      </c>
      <c r="O91" s="173">
        <f>SUM(O2:O90)</f>
        <v>15227626</v>
      </c>
      <c r="Z91">
        <f>SUM(Z2:Z90)</f>
        <v>73</v>
      </c>
    </row>
    <row r="92" spans="2:26" ht="16.5" thickTop="1" thickBot="1" x14ac:dyDescent="0.3">
      <c r="B92" s="198" t="s">
        <v>170</v>
      </c>
      <c r="C92" s="199"/>
      <c r="D92" s="200">
        <v>192567</v>
      </c>
      <c r="E92" s="200">
        <f t="shared" ref="E92" si="11">E91*0.9402</f>
        <v>23869005.011399999</v>
      </c>
      <c r="F92" s="200"/>
      <c r="G92" s="201"/>
      <c r="H92" s="200"/>
      <c r="I92" s="200"/>
      <c r="J92" s="200"/>
      <c r="K92" s="200"/>
      <c r="L92" s="200"/>
      <c r="M92" s="202">
        <f>M91*0.9402</f>
        <v>123.65245844700129</v>
      </c>
      <c r="N92" s="234">
        <f>N91*0.9402</f>
        <v>131.00234036573184</v>
      </c>
    </row>
    <row r="93" spans="2:26" ht="16.5" thickTop="1" thickBot="1" x14ac:dyDescent="0.3">
      <c r="B93" s="198" t="s">
        <v>171</v>
      </c>
      <c r="C93" s="203"/>
      <c r="D93" s="200">
        <f>D91-D92</f>
        <v>466</v>
      </c>
      <c r="E93" s="200">
        <f>E91-E92</f>
        <v>1518151.9886000007</v>
      </c>
      <c r="F93" s="200"/>
      <c r="G93" s="201"/>
      <c r="H93" s="200"/>
      <c r="I93" s="200"/>
      <c r="J93" s="200"/>
      <c r="K93" s="200"/>
      <c r="L93" s="200"/>
      <c r="M93" s="202"/>
      <c r="N93" s="202"/>
    </row>
    <row r="94" spans="2:26" ht="15.75" thickTop="1" x14ac:dyDescent="0.25">
      <c r="B94" s="204" t="s">
        <v>172</v>
      </c>
      <c r="C94" s="205">
        <v>499186</v>
      </c>
      <c r="D94" s="205">
        <v>193033</v>
      </c>
      <c r="E94" s="205">
        <v>25933847</v>
      </c>
      <c r="F94" s="205">
        <v>2910</v>
      </c>
      <c r="G94" s="206"/>
      <c r="H94" s="205">
        <v>130358</v>
      </c>
      <c r="I94" s="205">
        <v>1251</v>
      </c>
      <c r="J94" s="205">
        <v>200088</v>
      </c>
      <c r="K94" s="205">
        <v>430</v>
      </c>
      <c r="L94" s="207">
        <v>647</v>
      </c>
      <c r="M94" s="186">
        <v>124.4</v>
      </c>
      <c r="N94" s="197">
        <v>139.9</v>
      </c>
    </row>
    <row r="95" spans="2:26" ht="15.75" thickBot="1" x14ac:dyDescent="0.3">
      <c r="B95" s="208" t="s">
        <v>173</v>
      </c>
      <c r="C95" s="209">
        <v>4</v>
      </c>
      <c r="D95" s="209">
        <v>4</v>
      </c>
      <c r="E95" s="209">
        <v>4</v>
      </c>
      <c r="F95" s="209">
        <v>4</v>
      </c>
      <c r="G95" s="210"/>
      <c r="H95" s="209">
        <v>29</v>
      </c>
      <c r="I95" s="209">
        <v>31</v>
      </c>
      <c r="J95" s="209">
        <v>31</v>
      </c>
      <c r="K95" s="209">
        <v>29</v>
      </c>
      <c r="L95" s="211">
        <v>29</v>
      </c>
      <c r="M95" s="212">
        <v>33</v>
      </c>
      <c r="N95" s="213">
        <v>33</v>
      </c>
    </row>
    <row r="96" spans="2:26" ht="16.5" thickTop="1" thickBot="1" x14ac:dyDescent="0.3">
      <c r="B96" s="214" t="s">
        <v>174</v>
      </c>
      <c r="C96" s="194"/>
      <c r="D96" s="194"/>
      <c r="E96" s="215">
        <v>0.80510000000000004</v>
      </c>
      <c r="F96" s="216" t="s">
        <v>175</v>
      </c>
      <c r="G96" s="217"/>
      <c r="H96" s="194"/>
      <c r="I96" s="194"/>
      <c r="J96" s="194"/>
      <c r="K96" s="194"/>
      <c r="L96" s="300"/>
      <c r="M96" s="179"/>
      <c r="N96" s="301"/>
    </row>
    <row r="97" spans="1:14" ht="15.75" thickTop="1" x14ac:dyDescent="0.25">
      <c r="B97" s="218"/>
      <c r="E97" s="220"/>
      <c r="M97" s="299"/>
      <c r="N97" s="298"/>
    </row>
    <row r="98" spans="1:14" x14ac:dyDescent="0.25">
      <c r="C98" s="263" t="s">
        <v>176</v>
      </c>
      <c r="D98" s="263" t="s">
        <v>177</v>
      </c>
      <c r="E98" s="263" t="s">
        <v>178</v>
      </c>
    </row>
    <row r="99" spans="1:14" x14ac:dyDescent="0.25">
      <c r="A99" t="s">
        <v>179</v>
      </c>
      <c r="B99" t="s">
        <v>180</v>
      </c>
      <c r="C99" s="219">
        <v>33467882</v>
      </c>
      <c r="D99" s="219">
        <v>33467882</v>
      </c>
    </row>
    <row r="100" spans="1:14" x14ac:dyDescent="0.25">
      <c r="A100" t="s">
        <v>181</v>
      </c>
      <c r="B100" t="s">
        <v>182</v>
      </c>
      <c r="C100" s="219">
        <v>1214241</v>
      </c>
      <c r="D100" s="219">
        <v>1214241</v>
      </c>
      <c r="F100" s="225" t="s">
        <v>183</v>
      </c>
      <c r="G100" s="226"/>
    </row>
    <row r="101" spans="1:14" x14ac:dyDescent="0.25">
      <c r="A101" t="s">
        <v>184</v>
      </c>
      <c r="B101" t="s">
        <v>185</v>
      </c>
      <c r="C101" s="219">
        <f>C99-C100</f>
        <v>32253641</v>
      </c>
      <c r="D101" s="54">
        <f>D99-D100</f>
        <v>32253641</v>
      </c>
      <c r="F101" s="225" t="s">
        <v>186</v>
      </c>
      <c r="G101" s="226"/>
    </row>
    <row r="102" spans="1:14" x14ac:dyDescent="0.25">
      <c r="A102" t="s">
        <v>187</v>
      </c>
      <c r="B102" t="s">
        <v>188</v>
      </c>
      <c r="C102" s="219">
        <f>D102</f>
        <v>989579</v>
      </c>
      <c r="D102" s="219">
        <v>989579</v>
      </c>
      <c r="E102" s="227"/>
      <c r="F102" s="228" t="s">
        <v>189</v>
      </c>
      <c r="G102" s="229"/>
    </row>
    <row r="103" spans="1:14" x14ac:dyDescent="0.25">
      <c r="A103" t="s">
        <v>190</v>
      </c>
      <c r="B103" t="s">
        <v>191</v>
      </c>
      <c r="C103" s="219">
        <f>D103</f>
        <v>829673</v>
      </c>
      <c r="D103" s="219">
        <v>829673</v>
      </c>
      <c r="F103" s="225" t="s">
        <v>192</v>
      </c>
      <c r="G103" s="226"/>
    </row>
    <row r="104" spans="1:14" x14ac:dyDescent="0.25">
      <c r="A104" t="s">
        <v>193</v>
      </c>
      <c r="B104" t="s">
        <v>194</v>
      </c>
      <c r="C104" s="219">
        <f>C101+C102-C103</f>
        <v>32413547</v>
      </c>
      <c r="D104" s="219">
        <f>D101+D102-D103</f>
        <v>32413547</v>
      </c>
      <c r="F104" s="225" t="s">
        <v>195</v>
      </c>
      <c r="G104" s="226"/>
    </row>
    <row r="105" spans="1:14" x14ac:dyDescent="0.25">
      <c r="A105" t="s">
        <v>196</v>
      </c>
      <c r="B105" t="s">
        <v>197</v>
      </c>
      <c r="C105" s="230">
        <v>25487500</v>
      </c>
      <c r="D105" s="230">
        <f>E91</f>
        <v>25387157</v>
      </c>
      <c r="E105" s="219">
        <f>C105-D105</f>
        <v>100343</v>
      </c>
      <c r="F105" s="225" t="s">
        <v>198</v>
      </c>
      <c r="G105" s="226"/>
    </row>
    <row r="106" spans="1:14" x14ac:dyDescent="0.25">
      <c r="A106" t="s">
        <v>199</v>
      </c>
      <c r="B106" t="s">
        <v>200</v>
      </c>
      <c r="C106" s="219">
        <f>D106</f>
        <v>207246</v>
      </c>
      <c r="D106" s="219">
        <v>207246</v>
      </c>
      <c r="F106" s="225" t="s">
        <v>201</v>
      </c>
      <c r="G106" s="226"/>
    </row>
    <row r="107" spans="1:14" x14ac:dyDescent="0.25">
      <c r="A107" t="s">
        <v>202</v>
      </c>
      <c r="B107" t="s">
        <v>203</v>
      </c>
      <c r="C107" s="219">
        <f>D107</f>
        <v>239101</v>
      </c>
      <c r="D107" s="219">
        <v>239101</v>
      </c>
      <c r="F107" s="225" t="s">
        <v>204</v>
      </c>
      <c r="G107" s="226"/>
      <c r="H107" s="231"/>
    </row>
    <row r="108" spans="1:14" x14ac:dyDescent="0.25">
      <c r="A108" t="s">
        <v>205</v>
      </c>
      <c r="B108" t="s">
        <v>206</v>
      </c>
      <c r="C108" s="219">
        <f>C105+C107+C106</f>
        <v>25933847</v>
      </c>
      <c r="D108" s="219">
        <f>D105+D107+D106</f>
        <v>25833504</v>
      </c>
      <c r="E108" s="219">
        <f>C108-D108</f>
        <v>100343</v>
      </c>
      <c r="F108" s="225" t="s">
        <v>207</v>
      </c>
      <c r="G108" s="226"/>
    </row>
    <row r="109" spans="1:14" x14ac:dyDescent="0.25">
      <c r="B109" t="s">
        <v>174</v>
      </c>
      <c r="C109" s="232">
        <f>(C108+C103)/(C101+C102)</f>
        <v>0.80508205883786232</v>
      </c>
      <c r="F109" s="225" t="s">
        <v>208</v>
      </c>
      <c r="G109" s="226"/>
    </row>
    <row r="110" spans="1:14" x14ac:dyDescent="0.25">
      <c r="B110" t="s">
        <v>209</v>
      </c>
      <c r="D110" s="220">
        <f>(D99-D108)/D99</f>
        <v>0.22811058076516463</v>
      </c>
      <c r="F110" s="233" t="s">
        <v>210</v>
      </c>
      <c r="G110" s="226"/>
    </row>
  </sheetData>
  <mergeCells count="5">
    <mergeCell ref="C16:C17"/>
    <mergeCell ref="C26:C27"/>
    <mergeCell ref="C35:C36"/>
    <mergeCell ref="C66:C67"/>
    <mergeCell ref="C70:C72"/>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Consommation Capacité technique</vt:lpstr>
      <vt:lpstr>Eau 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2019-01-21T08:38:49Z</dcterms:created>
  <dcterms:modified xsi:type="dcterms:W3CDTF">2019-04-08T14:46:19Z</dcterms:modified>
</cp:coreProperties>
</file>